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DEDB1C30-7B56-41DE-B3F2-C6BC9C9227A6}" xr6:coauthVersionLast="45" xr6:coauthVersionMax="45" xr10:uidLastSave="{00000000-0000-0000-0000-000000000000}"/>
  <bookViews>
    <workbookView xWindow="-120" yWindow="-120" windowWidth="19440" windowHeight="15000" tabRatio="776" firstSheet="5" activeTab="5" xr2:uid="{00000000-000D-0000-FFFF-FFFF00000000}"/>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5 BB| FIT18" sheetId="146" state="hidden" r:id="rId26"/>
    <sheet name="РБ15 BB| FIT18+25р" sheetId="147" state="hidden" r:id="rId27"/>
    <sheet name="РБ15 BB| FIT20 Мантера " sheetId="148" state="hidden" r:id="rId28"/>
    <sheet name="РБ15 BB| FIT15" sheetId="150" state="hidden" r:id="rId29"/>
    <sheet name="РБ15 COM. " sheetId="149" state="hidden" r:id="rId30"/>
    <sheet name="НСЛ| FIT18" sheetId="37" state="hidden" r:id="rId31"/>
    <sheet name="НСЛ| FIT18 + 25" sheetId="127" state="hidden" r:id="rId32"/>
    <sheet name="НСЛ| FIT18 + 25 Мант" sheetId="128" state="hidden" r:id="rId33"/>
    <sheet name="НСЛ| FIT20 Мантера" sheetId="145" state="hidden" r:id="rId34"/>
    <sheet name="НСЛ| FIT20 + 35 Мант" sheetId="129" state="hidden" r:id="rId35"/>
    <sheet name="НСЛ | comiss" sheetId="38" state="hidden" r:id="rId36"/>
    <sheet name="НСЛ | FIT15" sheetId="41" state="hidden" r:id="rId37"/>
    <sheet name="РБ15 COM " sheetId="45" state="hidden" r:id="rId38"/>
    <sheet name="Осенние каникулы FIT20" sheetId="30" state="hidden" r:id="rId39"/>
    <sheet name="Осенние каникулы FIT15" sheetId="52" state="hidden" r:id="rId40"/>
    <sheet name="Осенние каникулы COM" sheetId="53" state="hidden" r:id="rId41"/>
    <sheet name="AVIA 12 comiss" sheetId="107" state="hidden" r:id="rId42"/>
    <sheet name="AVIA25%" sheetId="106" state="hidden" r:id="rId43"/>
    <sheet name="AVIA25%+25" sheetId="112" state="hidden" r:id="rId44"/>
    <sheet name="Stay&amp;Get 4=3 | FIT18" sheetId="95" state="hidden" r:id="rId45"/>
    <sheet name="Stay&amp;Get 4=3 | FIT18+25" sheetId="96" state="hidden" r:id="rId46"/>
    <sheet name="Stay&amp;Get 4=3 | FIT18+25 Мант " sheetId="126" state="hidden" r:id="rId47"/>
    <sheet name="Stay&amp;Get 4=3 | FIT20 Мант " sheetId="125" state="hidden" r:id="rId48"/>
    <sheet name="Stay&amp;Get 4=3 |  FIT15 " sheetId="97" state="hidden" r:id="rId49"/>
    <sheet name="Stay&amp;Get 4=3 | COMISS" sheetId="98" r:id="rId50"/>
    <sheet name="Длительное проживание  FIT18" sheetId="158" state="hidden" r:id="rId51"/>
    <sheet name="Длительное проживание  FIT18+25" sheetId="160" state="hidden" r:id="rId52"/>
    <sheet name="Длительное проживание  FIT15" sheetId="161" state="hidden" r:id="rId53"/>
    <sheet name="Длительное проживание FIT20МАНТ" sheetId="162" state="hidden" r:id="rId54"/>
    <sheet name="Каникулы вгорах COM" sheetId="163" r:id="rId55"/>
    <sheet name="Каникулы в горахFIT18" sheetId="164" state="hidden" r:id="rId56"/>
    <sheet name="Каникулы в горахFIT8+25" sheetId="165" state="hidden" r:id="rId57"/>
    <sheet name="Каникулы в горахFIT15" sheetId="166" state="hidden" r:id="rId58"/>
    <sheet name="Каникулы в горахMANT" sheetId="167" state="hidden" r:id="rId59"/>
    <sheet name="Лист1" sheetId="156" state="hidden" r:id="rId60"/>
    <sheet name="Каникулы в горах FIT18" sheetId="138" state="hidden" r:id="rId61"/>
    <sheet name="Каникулы в горах FIT18+25 " sheetId="139" state="hidden" r:id="rId62"/>
    <sheet name="Каникулы в горах FIT18+25 Мнт" sheetId="140" state="hidden" r:id="rId63"/>
    <sheet name="Каникулы в горах FIT20+35 Мнт" sheetId="141" state="hidden" r:id="rId64"/>
    <sheet name="Каникулы в горах FIT15 " sheetId="142" state="hidden" r:id="rId65"/>
    <sheet name="Каникулы в горах COMISS " sheetId="143" state="hidden" r:id="rId66"/>
    <sheet name="Зарядись энергией гор FIT20" sheetId="108" state="hidden" r:id="rId67"/>
    <sheet name="Зарядись энергией гор FIT20+25р" sheetId="109" state="hidden" r:id="rId68"/>
    <sheet name="Зарядись энергией гор FIT15" sheetId="110" state="hidden" r:id="rId69"/>
    <sheet name="Зарядись энергией гор COMMISS" sheetId="111" state="hidden" r:id="rId70"/>
    <sheet name="Отдыхай и Катай COMISS" sheetId="94" state="hidden" r:id="rId71"/>
    <sheet name="Отдыхай и Катай FIT18" sheetId="91" state="hidden" r:id="rId72"/>
    <sheet name="Отдыхай и Катай FIT18+25" sheetId="92" state="hidden" r:id="rId73"/>
    <sheet name="Отдыхай и Катай FIT18+25 Мант" sheetId="144" state="hidden" r:id="rId74"/>
    <sheet name="Отдыхай и Катай FIT20+25 " sheetId="116" state="hidden" r:id="rId75"/>
    <sheet name="Отдыхай и Катай FIT20 Мантера" sheetId="118" state="hidden" r:id="rId76"/>
    <sheet name="Отдыхай и Катай FIT15" sheetId="93" state="hidden" r:id="rId77"/>
    <sheet name="Каникулы в горах FIT18+25" sheetId="119" state="hidden" r:id="rId78"/>
    <sheet name="Каникулы в горах FIT18+25 Мнтр" sheetId="120" state="hidden" r:id="rId79"/>
    <sheet name="Каникулы в горах FIT20+35 Мнтр" sheetId="121" state="hidden" r:id="rId80"/>
    <sheet name="Каникулы в горах FIT15" sheetId="122" state="hidden" r:id="rId81"/>
    <sheet name="Каникулы в горах COMISS" sheetId="123" state="hidden" r:id="rId82"/>
    <sheet name="Дети бесплатно COMISS" sheetId="155" state="hidden" r:id="rId83"/>
    <sheet name="Дети бесплатно FIT18 " sheetId="151" state="hidden" r:id="rId84"/>
    <sheet name="Дети бесплатно FIT18+25" sheetId="152" state="hidden" r:id="rId85"/>
    <sheet name="Дети бесплатно FIT15" sheetId="154" state="hidden" r:id="rId86"/>
    <sheet name="Дети бесплатно FIT20 Мант" sheetId="153" state="hidden" r:id="rId87"/>
    <sheet name="Лист2" sheetId="168" state="hidden" r:id="rId8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93" l="1"/>
  <c r="D4" i="93"/>
  <c r="E4" i="93"/>
  <c r="F4" i="93"/>
  <c r="G4" i="93"/>
  <c r="H4" i="93"/>
  <c r="I4" i="93"/>
  <c r="J4" i="93"/>
  <c r="K4" i="93"/>
  <c r="L4" i="93"/>
  <c r="M4" i="93"/>
  <c r="N4" i="93"/>
  <c r="O4" i="93"/>
  <c r="P4" i="93"/>
  <c r="Q4" i="93"/>
  <c r="R4" i="93"/>
  <c r="S4" i="93"/>
  <c r="T4" i="93"/>
  <c r="U4" i="93"/>
  <c r="V4" i="93"/>
  <c r="W4" i="93"/>
  <c r="X4" i="93"/>
  <c r="Y4" i="93"/>
  <c r="Z4" i="93"/>
  <c r="AA4" i="93"/>
  <c r="AB4" i="93"/>
  <c r="AC4" i="93"/>
  <c r="AD4" i="93"/>
  <c r="AE4" i="93"/>
  <c r="AF4" i="93"/>
  <c r="AG4" i="93"/>
  <c r="AH4" i="93"/>
  <c r="AI4" i="93"/>
  <c r="AJ4" i="93"/>
  <c r="AK4" i="93"/>
  <c r="AL4" i="93"/>
  <c r="AM4" i="93"/>
  <c r="AN4" i="93"/>
  <c r="C5" i="93"/>
  <c r="D5" i="93"/>
  <c r="E5" i="93"/>
  <c r="F5" i="93"/>
  <c r="G5" i="93"/>
  <c r="H5" i="93"/>
  <c r="I5" i="93"/>
  <c r="J5" i="93"/>
  <c r="K5" i="93"/>
  <c r="L5" i="93"/>
  <c r="M5" i="93"/>
  <c r="N5" i="93"/>
  <c r="O5" i="93"/>
  <c r="P5" i="93"/>
  <c r="Q5" i="93"/>
  <c r="R5" i="93"/>
  <c r="S5" i="93"/>
  <c r="T5" i="93"/>
  <c r="U5" i="93"/>
  <c r="V5" i="93"/>
  <c r="W5" i="93"/>
  <c r="X5" i="93"/>
  <c r="Y5" i="93"/>
  <c r="Z5" i="93"/>
  <c r="AA5" i="93"/>
  <c r="AB5" i="93"/>
  <c r="AC5" i="93"/>
  <c r="AD5" i="93"/>
  <c r="AE5" i="93"/>
  <c r="AF5" i="93"/>
  <c r="AG5" i="93"/>
  <c r="AH5" i="93"/>
  <c r="AI5" i="93"/>
  <c r="AJ5" i="93"/>
  <c r="AK5" i="93"/>
  <c r="AL5" i="93"/>
  <c r="AM5" i="93"/>
  <c r="AN5" i="93"/>
  <c r="C7" i="93"/>
  <c r="D7" i="93"/>
  <c r="E7" i="93"/>
  <c r="F7" i="93"/>
  <c r="G7" i="93"/>
  <c r="H7" i="93"/>
  <c r="I7" i="93"/>
  <c r="J7" i="93"/>
  <c r="K7" i="93"/>
  <c r="L7" i="93"/>
  <c r="M7" i="93"/>
  <c r="N7" i="93"/>
  <c r="O7" i="93"/>
  <c r="P7" i="93"/>
  <c r="Q7" i="93"/>
  <c r="R7" i="93"/>
  <c r="S7" i="93"/>
  <c r="T7" i="93"/>
  <c r="U7" i="93"/>
  <c r="V7" i="93"/>
  <c r="W7" i="93"/>
  <c r="X7" i="93"/>
  <c r="Y7" i="93"/>
  <c r="Z7" i="93"/>
  <c r="AA7" i="93"/>
  <c r="AB7" i="93"/>
  <c r="AC7" i="93"/>
  <c r="AD7" i="93"/>
  <c r="AE7" i="93"/>
  <c r="AF7" i="93"/>
  <c r="AG7" i="93"/>
  <c r="AH7" i="93"/>
  <c r="AI7" i="93"/>
  <c r="AJ7" i="93"/>
  <c r="AK7" i="93"/>
  <c r="AL7" i="93"/>
  <c r="AM7" i="93"/>
  <c r="AN7" i="93"/>
  <c r="B7" i="93"/>
  <c r="B7" i="118"/>
  <c r="Y4" i="118" l="1"/>
  <c r="H5" i="118"/>
  <c r="S5" i="118"/>
  <c r="C7" i="118"/>
  <c r="D7" i="118"/>
  <c r="E7" i="118"/>
  <c r="F7" i="118"/>
  <c r="G7" i="118"/>
  <c r="H7" i="118"/>
  <c r="I7" i="118"/>
  <c r="J7" i="118"/>
  <c r="K7" i="118"/>
  <c r="L7" i="118"/>
  <c r="M7" i="118"/>
  <c r="N7" i="118"/>
  <c r="O7" i="118"/>
  <c r="P7" i="118"/>
  <c r="Q7" i="118"/>
  <c r="R7" i="118"/>
  <c r="S7" i="118"/>
  <c r="T7" i="118"/>
  <c r="U7" i="118"/>
  <c r="V7" i="118"/>
  <c r="W7" i="118"/>
  <c r="X7" i="118"/>
  <c r="Y7" i="118"/>
  <c r="Z7" i="118"/>
  <c r="AA7" i="118"/>
  <c r="AB7" i="118"/>
  <c r="AC7" i="118"/>
  <c r="AD7" i="118"/>
  <c r="AE7" i="118"/>
  <c r="AF7" i="118"/>
  <c r="AG7" i="118"/>
  <c r="AH7" i="118"/>
  <c r="AI7" i="118"/>
  <c r="AJ7" i="118"/>
  <c r="AK7" i="118"/>
  <c r="AL7" i="118"/>
  <c r="AM7" i="118"/>
  <c r="AN7" i="118"/>
  <c r="B7" i="92"/>
  <c r="I4" i="92"/>
  <c r="U4" i="92"/>
  <c r="AF4" i="92"/>
  <c r="C5" i="92"/>
  <c r="O5" i="92"/>
  <c r="Z5" i="92"/>
  <c r="AF5" i="92"/>
  <c r="AL5" i="92"/>
  <c r="C7" i="92"/>
  <c r="D7" i="92"/>
  <c r="E7" i="92"/>
  <c r="F7" i="92"/>
  <c r="G7" i="92"/>
  <c r="H7" i="92"/>
  <c r="I7" i="92"/>
  <c r="J7" i="92"/>
  <c r="K7" i="92"/>
  <c r="L7" i="92"/>
  <c r="M7" i="92"/>
  <c r="N7" i="92"/>
  <c r="O7" i="92"/>
  <c r="P7" i="92"/>
  <c r="Q7" i="92"/>
  <c r="R7" i="92"/>
  <c r="S7" i="92"/>
  <c r="T7" i="92"/>
  <c r="U7" i="92"/>
  <c r="V7" i="92"/>
  <c r="W7" i="92"/>
  <c r="X7" i="92"/>
  <c r="Y7" i="92"/>
  <c r="Z7" i="92"/>
  <c r="AA7" i="92"/>
  <c r="AB7" i="92"/>
  <c r="AC7" i="92"/>
  <c r="AD7" i="92"/>
  <c r="AE7" i="92"/>
  <c r="AF7" i="92"/>
  <c r="AG7" i="92"/>
  <c r="AH7" i="92"/>
  <c r="AI7" i="92"/>
  <c r="AJ7" i="92"/>
  <c r="AK7" i="92"/>
  <c r="AL7" i="92"/>
  <c r="AM7" i="92"/>
  <c r="AN7" i="92"/>
  <c r="B7" i="91"/>
  <c r="C4" i="91"/>
  <c r="D4" i="91"/>
  <c r="E4" i="91"/>
  <c r="E4" i="118" s="1"/>
  <c r="F4" i="91"/>
  <c r="G4" i="91"/>
  <c r="H4" i="91"/>
  <c r="H4" i="118" s="1"/>
  <c r="I4" i="91"/>
  <c r="I4" i="118" s="1"/>
  <c r="J4" i="91"/>
  <c r="K4" i="91"/>
  <c r="L4" i="91"/>
  <c r="M4" i="91"/>
  <c r="M4" i="118" s="1"/>
  <c r="N4" i="91"/>
  <c r="N4" i="92" s="1"/>
  <c r="O4" i="91"/>
  <c r="P4" i="91"/>
  <c r="P4" i="118" s="1"/>
  <c r="Q4" i="91"/>
  <c r="Q4" i="118" s="1"/>
  <c r="R4" i="91"/>
  <c r="S4" i="91"/>
  <c r="T4" i="91"/>
  <c r="U4" i="91"/>
  <c r="U4" i="118" s="1"/>
  <c r="V4" i="91"/>
  <c r="W4" i="91"/>
  <c r="X4" i="91"/>
  <c r="X4" i="118" s="1"/>
  <c r="Y4" i="91"/>
  <c r="Y4" i="92" s="1"/>
  <c r="Z4" i="91"/>
  <c r="AA4" i="91"/>
  <c r="AB4" i="91"/>
  <c r="AC4" i="91"/>
  <c r="AC4" i="118" s="1"/>
  <c r="AD4" i="91"/>
  <c r="AE4" i="91"/>
  <c r="AF4" i="91"/>
  <c r="AF4" i="118" s="1"/>
  <c r="AG4" i="91"/>
  <c r="AG4" i="92" s="1"/>
  <c r="AH4" i="91"/>
  <c r="AH4" i="92" s="1"/>
  <c r="AI4" i="91"/>
  <c r="AJ4" i="91"/>
  <c r="AK4" i="91"/>
  <c r="AK4" i="118" s="1"/>
  <c r="AL4" i="91"/>
  <c r="AM4" i="91"/>
  <c r="AN4" i="91"/>
  <c r="AN4" i="118" s="1"/>
  <c r="C5" i="91"/>
  <c r="C5" i="118" s="1"/>
  <c r="D5" i="91"/>
  <c r="E5" i="91"/>
  <c r="F5" i="91"/>
  <c r="G5" i="91"/>
  <c r="G5" i="118" s="1"/>
  <c r="H5" i="91"/>
  <c r="H5" i="92" s="1"/>
  <c r="I5" i="91"/>
  <c r="J5" i="91"/>
  <c r="J5" i="118" s="1"/>
  <c r="K5" i="91"/>
  <c r="K5" i="118" s="1"/>
  <c r="L5" i="91"/>
  <c r="M5" i="91"/>
  <c r="N5" i="91"/>
  <c r="O5" i="91"/>
  <c r="O5" i="118" s="1"/>
  <c r="P5" i="91"/>
  <c r="Q5" i="91"/>
  <c r="R5" i="91"/>
  <c r="R5" i="118" s="1"/>
  <c r="S5" i="91"/>
  <c r="S5" i="92" s="1"/>
  <c r="T5" i="91"/>
  <c r="U5" i="91"/>
  <c r="V5" i="91"/>
  <c r="W5" i="91"/>
  <c r="W5" i="118" s="1"/>
  <c r="X5" i="91"/>
  <c r="Y5" i="91"/>
  <c r="Z5" i="91"/>
  <c r="Z5" i="118" s="1"/>
  <c r="AA5" i="91"/>
  <c r="AA5" i="92" s="1"/>
  <c r="AB5" i="91"/>
  <c r="AB5" i="92" s="1"/>
  <c r="AC5" i="91"/>
  <c r="AD5" i="91"/>
  <c r="AD5" i="118" s="1"/>
  <c r="AE5" i="91"/>
  <c r="AE5" i="118" s="1"/>
  <c r="AF5" i="91"/>
  <c r="AF5" i="118" s="1"/>
  <c r="AG5" i="91"/>
  <c r="AH5" i="91"/>
  <c r="AH5" i="118" s="1"/>
  <c r="AI5" i="91"/>
  <c r="AI5" i="118" s="1"/>
  <c r="AJ5" i="91"/>
  <c r="AK5" i="91"/>
  <c r="AL5" i="91"/>
  <c r="AL5" i="118" s="1"/>
  <c r="AM5" i="91"/>
  <c r="AM5" i="118" s="1"/>
  <c r="AN5" i="91"/>
  <c r="AN5" i="92" s="1"/>
  <c r="C7" i="91"/>
  <c r="D7" i="91"/>
  <c r="E7" i="91"/>
  <c r="F7"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B7" i="94"/>
  <c r="B5" i="93"/>
  <c r="B4" i="93"/>
  <c r="B5" i="91"/>
  <c r="B5" i="118" s="1"/>
  <c r="B4" i="91"/>
  <c r="B4" i="118" s="1"/>
  <c r="C4" i="94"/>
  <c r="D4" i="94"/>
  <c r="E4" i="94"/>
  <c r="F4" i="94"/>
  <c r="G4" i="94"/>
  <c r="H4" i="94"/>
  <c r="I4" i="94"/>
  <c r="J4" i="94"/>
  <c r="K4" i="94"/>
  <c r="L4" i="94"/>
  <c r="M4" i="94"/>
  <c r="N4" i="94"/>
  <c r="O4" i="94"/>
  <c r="P4" i="94"/>
  <c r="Q4" i="94"/>
  <c r="R4" i="94"/>
  <c r="S4" i="94"/>
  <c r="T4" i="94"/>
  <c r="U4" i="94"/>
  <c r="V4" i="94"/>
  <c r="W4" i="94"/>
  <c r="X4" i="94"/>
  <c r="Y4" i="94"/>
  <c r="Z4" i="94"/>
  <c r="AA4" i="94"/>
  <c r="AB4" i="94"/>
  <c r="AC4" i="94"/>
  <c r="AD4" i="94"/>
  <c r="AE4" i="94"/>
  <c r="AF4" i="94"/>
  <c r="AG4" i="94"/>
  <c r="AH4" i="94"/>
  <c r="AI4" i="94"/>
  <c r="AJ4" i="94"/>
  <c r="AK4" i="94"/>
  <c r="AL4" i="94"/>
  <c r="AM4" i="94"/>
  <c r="AN4" i="94"/>
  <c r="C5" i="94"/>
  <c r="D5" i="94"/>
  <c r="E5" i="94"/>
  <c r="F5" i="94"/>
  <c r="G5" i="94"/>
  <c r="H5" i="94"/>
  <c r="I5" i="94"/>
  <c r="J5" i="94"/>
  <c r="K5" i="94"/>
  <c r="L5" i="94"/>
  <c r="M5" i="94"/>
  <c r="N5" i="94"/>
  <c r="O5" i="94"/>
  <c r="P5" i="94"/>
  <c r="Q5" i="94"/>
  <c r="R5" i="94"/>
  <c r="S5" i="94"/>
  <c r="T5" i="94"/>
  <c r="U5" i="94"/>
  <c r="V5" i="94"/>
  <c r="W5" i="94"/>
  <c r="X5" i="94"/>
  <c r="Y5" i="94"/>
  <c r="Z5" i="94"/>
  <c r="AA5" i="94"/>
  <c r="AB5" i="94"/>
  <c r="AC5" i="94"/>
  <c r="AD5" i="94"/>
  <c r="AE5" i="94"/>
  <c r="AF5" i="94"/>
  <c r="AG5" i="94"/>
  <c r="AH5" i="94"/>
  <c r="AI5" i="94"/>
  <c r="AJ5" i="94"/>
  <c r="AK5" i="94"/>
  <c r="AL5" i="94"/>
  <c r="AM5" i="94"/>
  <c r="AN5" i="94"/>
  <c r="C7" i="94"/>
  <c r="D7" i="94"/>
  <c r="E7" i="94"/>
  <c r="F7" i="94"/>
  <c r="G7" i="94"/>
  <c r="H7" i="94"/>
  <c r="I7" i="94"/>
  <c r="J7" i="94"/>
  <c r="K7" i="94"/>
  <c r="L7" i="94"/>
  <c r="M7" i="94"/>
  <c r="N7" i="94"/>
  <c r="O7" i="94"/>
  <c r="P7" i="94"/>
  <c r="Q7" i="94"/>
  <c r="R7" i="94"/>
  <c r="S7" i="94"/>
  <c r="T7" i="94"/>
  <c r="U7" i="94"/>
  <c r="V7" i="94"/>
  <c r="W7" i="94"/>
  <c r="X7" i="94"/>
  <c r="Y7" i="94"/>
  <c r="Z7" i="94"/>
  <c r="AA7" i="94"/>
  <c r="AB7" i="94"/>
  <c r="AC7" i="94"/>
  <c r="AD7" i="94"/>
  <c r="AE7" i="94"/>
  <c r="AF7" i="94"/>
  <c r="AG7" i="94"/>
  <c r="AH7" i="94"/>
  <c r="AI7" i="94"/>
  <c r="AJ7" i="94"/>
  <c r="AK7" i="94"/>
  <c r="AL7" i="94"/>
  <c r="AM7" i="94"/>
  <c r="AN7" i="94"/>
  <c r="BH3" i="40"/>
  <c r="BH4" i="40"/>
  <c r="BH6" i="40"/>
  <c r="BH3" i="115"/>
  <c r="BH4" i="115"/>
  <c r="BH6" i="115"/>
  <c r="BH3" i="77"/>
  <c r="BH4" i="77"/>
  <c r="BH6" i="77"/>
  <c r="BH3" i="29"/>
  <c r="BH4" i="29"/>
  <c r="BH6" i="29"/>
  <c r="BH3" i="21"/>
  <c r="BH4" i="21"/>
  <c r="BH6" i="21"/>
  <c r="BH50" i="21"/>
  <c r="BH53" i="21"/>
  <c r="BH3" i="104"/>
  <c r="BH4" i="104"/>
  <c r="BH6" i="104"/>
  <c r="BH50" i="104"/>
  <c r="BH53" i="104"/>
  <c r="BH3" i="114"/>
  <c r="BH4" i="114"/>
  <c r="BH6" i="114"/>
  <c r="BH50" i="114"/>
  <c r="BH53" i="114"/>
  <c r="BH3" i="99"/>
  <c r="BH4" i="99"/>
  <c r="BH6" i="99"/>
  <c r="BH9" i="99"/>
  <c r="BH21" i="99"/>
  <c r="BH50" i="99"/>
  <c r="BH53" i="99"/>
  <c r="BH7" i="2"/>
  <c r="BH9" i="2"/>
  <c r="BH10" i="2" s="1"/>
  <c r="BH12" i="2"/>
  <c r="BH15" i="2"/>
  <c r="BH18" i="2"/>
  <c r="BH21" i="2"/>
  <c r="BH22" i="2"/>
  <c r="BH24" i="2"/>
  <c r="BH24" i="99" s="1"/>
  <c r="BH29" i="2"/>
  <c r="BH34" i="2"/>
  <c r="BH41" i="2"/>
  <c r="BH51" i="2"/>
  <c r="BH54" i="2"/>
  <c r="BH55" i="2" s="1"/>
  <c r="B5" i="94"/>
  <c r="B4" i="94"/>
  <c r="BH56" i="2" l="1"/>
  <c r="BH55" i="21"/>
  <c r="BH55" i="104"/>
  <c r="BH55" i="114"/>
  <c r="BH55" i="99"/>
  <c r="BH10" i="40"/>
  <c r="BH10" i="115"/>
  <c r="BH10" i="77"/>
  <c r="BH10" i="29"/>
  <c r="BH10" i="21"/>
  <c r="BH10" i="104"/>
  <c r="BH10" i="114"/>
  <c r="BH10" i="99"/>
  <c r="BH41" i="21"/>
  <c r="BH41" i="104"/>
  <c r="BH41" i="114"/>
  <c r="BH15" i="40"/>
  <c r="BH15" i="115"/>
  <c r="BH15" i="77"/>
  <c r="BH15" i="29"/>
  <c r="BH15" i="21"/>
  <c r="BH15" i="104"/>
  <c r="BH15" i="114"/>
  <c r="BH41" i="99"/>
  <c r="BH15" i="99"/>
  <c r="BH35" i="2"/>
  <c r="BH34" i="40"/>
  <c r="BH34" i="115"/>
  <c r="BH34" i="77"/>
  <c r="BH34" i="29"/>
  <c r="BH34" i="21"/>
  <c r="BH34" i="104"/>
  <c r="BH34" i="114"/>
  <c r="BH13" i="2"/>
  <c r="BH12" i="40"/>
  <c r="BH12" i="115"/>
  <c r="BH12" i="77"/>
  <c r="BH12" i="29"/>
  <c r="BH12" i="21"/>
  <c r="BH12" i="104"/>
  <c r="BH12" i="114"/>
  <c r="BH54" i="99"/>
  <c r="BH7" i="99"/>
  <c r="BH54" i="114"/>
  <c r="BH7" i="114"/>
  <c r="BH7" i="104"/>
  <c r="BH7" i="21"/>
  <c r="BH7" i="40"/>
  <c r="BH30" i="2"/>
  <c r="BH29" i="40"/>
  <c r="BH29" i="115"/>
  <c r="BH29" i="77"/>
  <c r="BH29" i="29"/>
  <c r="BH29" i="21"/>
  <c r="BH29" i="104"/>
  <c r="BH29" i="114"/>
  <c r="BH19" i="2"/>
  <c r="BH18" i="40"/>
  <c r="BH18" i="115"/>
  <c r="BH18" i="77"/>
  <c r="BH18" i="29"/>
  <c r="BH18" i="21"/>
  <c r="BH18" i="104"/>
  <c r="BH18" i="114"/>
  <c r="BH34" i="99"/>
  <c r="BH29" i="99"/>
  <c r="BH18" i="99"/>
  <c r="BH12" i="99"/>
  <c r="BH54" i="104"/>
  <c r="BH54" i="21"/>
  <c r="BH22" i="40"/>
  <c r="BH22" i="115"/>
  <c r="BH22" i="77"/>
  <c r="BH22" i="29"/>
  <c r="BH22" i="21"/>
  <c r="BH22" i="104"/>
  <c r="BH22" i="114"/>
  <c r="BH51" i="21"/>
  <c r="BH51" i="104"/>
  <c r="BH21" i="40"/>
  <c r="BH21" i="115"/>
  <c r="BH21" i="77"/>
  <c r="BH21" i="29"/>
  <c r="BH21" i="21"/>
  <c r="BH21" i="104"/>
  <c r="BH21" i="114"/>
  <c r="BH7" i="77"/>
  <c r="BH42" i="2"/>
  <c r="BH25" i="2"/>
  <c r="BH24" i="40"/>
  <c r="BH24" i="115"/>
  <c r="BH24" i="77"/>
  <c r="BH24" i="29"/>
  <c r="BH24" i="21"/>
  <c r="BH24" i="104"/>
  <c r="BH24" i="114"/>
  <c r="BH16" i="2"/>
  <c r="BH9" i="40"/>
  <c r="BH9" i="115"/>
  <c r="BH9" i="77"/>
  <c r="BH9" i="29"/>
  <c r="BH9" i="21"/>
  <c r="BH9" i="104"/>
  <c r="BH9" i="114"/>
  <c r="BH51" i="99"/>
  <c r="BH22" i="99"/>
  <c r="BH51" i="114"/>
  <c r="BH7" i="29"/>
  <c r="BH7" i="115"/>
  <c r="AN5" i="118"/>
  <c r="AH4" i="118"/>
  <c r="AJ5" i="118"/>
  <c r="AJ5" i="92"/>
  <c r="X5" i="92"/>
  <c r="X5" i="118"/>
  <c r="T5" i="92"/>
  <c r="T5" i="118"/>
  <c r="P5" i="92"/>
  <c r="P5" i="118"/>
  <c r="L5" i="92"/>
  <c r="L5" i="118"/>
  <c r="D5" i="92"/>
  <c r="D5" i="118"/>
  <c r="AL4" i="92"/>
  <c r="AL4" i="118"/>
  <c r="AD4" i="92"/>
  <c r="AD4" i="118"/>
  <c r="Z4" i="92"/>
  <c r="Z4" i="118"/>
  <c r="V4" i="92"/>
  <c r="V4" i="118"/>
  <c r="R4" i="92"/>
  <c r="R4" i="118"/>
  <c r="J4" i="92"/>
  <c r="J4" i="118"/>
  <c r="F4" i="92"/>
  <c r="F4" i="118"/>
  <c r="AB5" i="118"/>
  <c r="N4" i="118"/>
  <c r="AE5" i="92"/>
  <c r="W5" i="92"/>
  <c r="K5" i="92"/>
  <c r="AN4" i="92"/>
  <c r="AC4" i="92"/>
  <c r="Q4" i="92"/>
  <c r="H4" i="92"/>
  <c r="AA5" i="118"/>
  <c r="AG4" i="118"/>
  <c r="V5" i="118"/>
  <c r="V5" i="92"/>
  <c r="N5" i="118"/>
  <c r="N5" i="92"/>
  <c r="F5" i="118"/>
  <c r="F5" i="92"/>
  <c r="AJ4" i="118"/>
  <c r="AJ4" i="92"/>
  <c r="AB4" i="118"/>
  <c r="AB4" i="92"/>
  <c r="T4" i="118"/>
  <c r="T4" i="92"/>
  <c r="L4" i="118"/>
  <c r="L4" i="92"/>
  <c r="D4" i="118"/>
  <c r="D4" i="92"/>
  <c r="AI5" i="92"/>
  <c r="AD5" i="92"/>
  <c r="J5" i="92"/>
  <c r="AK4" i="92"/>
  <c r="P4" i="92"/>
  <c r="E4" i="92"/>
  <c r="AK5" i="118"/>
  <c r="AK5" i="92"/>
  <c r="AG5" i="118"/>
  <c r="AG5" i="92"/>
  <c r="AC5" i="118"/>
  <c r="AC5" i="92"/>
  <c r="Y5" i="118"/>
  <c r="Y5" i="92"/>
  <c r="U5" i="118"/>
  <c r="U5" i="92"/>
  <c r="Q5" i="118"/>
  <c r="Q5" i="92"/>
  <c r="M5" i="118"/>
  <c r="M5" i="92"/>
  <c r="I5" i="118"/>
  <c r="I5" i="92"/>
  <c r="E5" i="118"/>
  <c r="E5" i="92"/>
  <c r="AM4" i="118"/>
  <c r="AM4" i="92"/>
  <c r="AI4" i="118"/>
  <c r="AI4" i="92"/>
  <c r="AE4" i="118"/>
  <c r="AE4" i="92"/>
  <c r="AA4" i="118"/>
  <c r="AA4" i="92"/>
  <c r="W4" i="118"/>
  <c r="W4" i="92"/>
  <c r="S4" i="118"/>
  <c r="S4" i="92"/>
  <c r="O4" i="118"/>
  <c r="O4" i="92"/>
  <c r="K4" i="118"/>
  <c r="K4" i="92"/>
  <c r="G4" i="118"/>
  <c r="G4" i="92"/>
  <c r="C4" i="118"/>
  <c r="C4" i="92"/>
  <c r="AM5" i="92"/>
  <c r="AH5" i="92"/>
  <c r="R5" i="92"/>
  <c r="G5" i="92"/>
  <c r="X4" i="92"/>
  <c r="M4" i="92"/>
  <c r="U4" i="162"/>
  <c r="U5" i="162"/>
  <c r="U4" i="161"/>
  <c r="U5" i="161"/>
  <c r="U4" i="158"/>
  <c r="U5" i="158"/>
  <c r="U4" i="160"/>
  <c r="U5" i="160"/>
  <c r="BE3" i="40"/>
  <c r="BF3" i="40"/>
  <c r="BG3" i="40"/>
  <c r="BI3" i="40"/>
  <c r="BJ3" i="40"/>
  <c r="BK3" i="40"/>
  <c r="BL3" i="40"/>
  <c r="BE4" i="40"/>
  <c r="BF4" i="40"/>
  <c r="BG4" i="40"/>
  <c r="BI4" i="40"/>
  <c r="BJ4" i="40"/>
  <c r="BK4" i="40"/>
  <c r="BL4" i="40"/>
  <c r="BE6" i="40"/>
  <c r="BF6" i="40"/>
  <c r="BG6" i="40"/>
  <c r="BI6" i="40"/>
  <c r="BJ6" i="40"/>
  <c r="BK6" i="40"/>
  <c r="BL6" i="40"/>
  <c r="BJ18" i="40"/>
  <c r="BJ25" i="40"/>
  <c r="BF29" i="40"/>
  <c r="V3" i="40"/>
  <c r="V4" i="40"/>
  <c r="V6" i="40"/>
  <c r="BE3" i="115"/>
  <c r="BF3" i="115"/>
  <c r="BG3" i="115"/>
  <c r="BI3" i="115"/>
  <c r="BJ3" i="115"/>
  <c r="BK3" i="115"/>
  <c r="BL3" i="115"/>
  <c r="BE4" i="115"/>
  <c r="BF4" i="115"/>
  <c r="BG4" i="115"/>
  <c r="BI4" i="115"/>
  <c r="BJ4" i="115"/>
  <c r="BK4" i="115"/>
  <c r="BL4" i="115"/>
  <c r="BE6" i="115"/>
  <c r="BF6" i="115"/>
  <c r="BG6" i="115"/>
  <c r="BI6" i="115"/>
  <c r="BJ6" i="115"/>
  <c r="BK6" i="115"/>
  <c r="BL6" i="115"/>
  <c r="BJ9" i="115"/>
  <c r="BL24" i="115"/>
  <c r="BJ34" i="115"/>
  <c r="V3" i="115"/>
  <c r="V4" i="115"/>
  <c r="V6" i="115"/>
  <c r="BE3" i="77"/>
  <c r="BF3" i="77"/>
  <c r="BG3" i="77"/>
  <c r="BI3" i="77"/>
  <c r="BJ3" i="77"/>
  <c r="BK3" i="77"/>
  <c r="BL3" i="77"/>
  <c r="BE4" i="77"/>
  <c r="BF4" i="77"/>
  <c r="BG4" i="77"/>
  <c r="BI4" i="77"/>
  <c r="BJ4" i="77"/>
  <c r="BK4" i="77"/>
  <c r="BL4" i="77"/>
  <c r="BE6" i="77"/>
  <c r="BF6" i="77"/>
  <c r="BG6" i="77"/>
  <c r="BI6" i="77"/>
  <c r="BJ6" i="77"/>
  <c r="BK6" i="77"/>
  <c r="BL6" i="77"/>
  <c r="BF9" i="77"/>
  <c r="BK12" i="77"/>
  <c r="BI16" i="77"/>
  <c r="BJ30" i="77"/>
  <c r="BF34" i="77"/>
  <c r="V3" i="77"/>
  <c r="V4" i="77"/>
  <c r="V6" i="77"/>
  <c r="BE3" i="29"/>
  <c r="BF3" i="29"/>
  <c r="BG3" i="29"/>
  <c r="BI3" i="29"/>
  <c r="BJ3" i="29"/>
  <c r="BK3" i="29"/>
  <c r="BL3" i="29"/>
  <c r="BE4" i="29"/>
  <c r="BF4" i="29"/>
  <c r="BG4" i="29"/>
  <c r="BI4" i="29"/>
  <c r="BJ4" i="29"/>
  <c r="BK4" i="29"/>
  <c r="BL4" i="29"/>
  <c r="BE6" i="29"/>
  <c r="BF6" i="29"/>
  <c r="BG6" i="29"/>
  <c r="BI6" i="29"/>
  <c r="BJ6" i="29"/>
  <c r="BK6" i="29"/>
  <c r="BL6" i="29"/>
  <c r="BI7" i="29"/>
  <c r="BK9" i="29"/>
  <c r="BF12" i="29"/>
  <c r="BK15" i="29"/>
  <c r="BF18" i="29"/>
  <c r="BJ21" i="29"/>
  <c r="BL29" i="29"/>
  <c r="BK34" i="29"/>
  <c r="V3" i="29"/>
  <c r="V4" i="29"/>
  <c r="V6" i="29"/>
  <c r="BL3" i="21"/>
  <c r="BL4" i="21"/>
  <c r="BL6" i="21"/>
  <c r="BL9" i="21"/>
  <c r="BL21" i="21"/>
  <c r="BL41" i="21"/>
  <c r="BL50" i="21"/>
  <c r="BL53" i="21"/>
  <c r="BE3" i="21"/>
  <c r="BF3" i="21"/>
  <c r="BG3" i="21"/>
  <c r="BI3" i="21"/>
  <c r="BJ3" i="21"/>
  <c r="BK3" i="21"/>
  <c r="BE4" i="21"/>
  <c r="BF4" i="21"/>
  <c r="BG4" i="21"/>
  <c r="BI4" i="21"/>
  <c r="BJ4" i="21"/>
  <c r="BK4" i="21"/>
  <c r="BE6" i="21"/>
  <c r="BF6" i="21"/>
  <c r="BG6" i="21"/>
  <c r="BI6" i="21"/>
  <c r="BJ6" i="21"/>
  <c r="BK6" i="21"/>
  <c r="BI7" i="21"/>
  <c r="BJ12" i="21"/>
  <c r="BG15" i="21"/>
  <c r="BK21" i="21"/>
  <c r="BG24" i="21"/>
  <c r="BK29" i="21"/>
  <c r="BJ41" i="21"/>
  <c r="BF45" i="21"/>
  <c r="BF46" i="21"/>
  <c r="BK47" i="21"/>
  <c r="BK48" i="21"/>
  <c r="BE50" i="21"/>
  <c r="BF50" i="21"/>
  <c r="BG50" i="21"/>
  <c r="BI50" i="21"/>
  <c r="BJ50" i="21"/>
  <c r="BK50" i="21"/>
  <c r="BG51" i="21"/>
  <c r="BE53" i="21"/>
  <c r="BF53" i="21"/>
  <c r="BG53" i="21"/>
  <c r="BI53" i="21"/>
  <c r="BJ53" i="21"/>
  <c r="BK53" i="21"/>
  <c r="BK54" i="21"/>
  <c r="BJ55" i="21"/>
  <c r="V3" i="21"/>
  <c r="V4" i="21"/>
  <c r="V6" i="21"/>
  <c r="V50" i="21"/>
  <c r="V51" i="21"/>
  <c r="V53" i="21"/>
  <c r="V54" i="21"/>
  <c r="V55" i="21"/>
  <c r="V56" i="21"/>
  <c r="V57" i="21"/>
  <c r="V58" i="21"/>
  <c r="BE3" i="104"/>
  <c r="BF3" i="104"/>
  <c r="BG3" i="104"/>
  <c r="BI3" i="104"/>
  <c r="BJ3" i="104"/>
  <c r="BK3" i="104"/>
  <c r="BL3" i="104"/>
  <c r="BE4" i="104"/>
  <c r="BF4" i="104"/>
  <c r="BG4" i="104"/>
  <c r="BI4" i="104"/>
  <c r="BJ4" i="104"/>
  <c r="BK4" i="104"/>
  <c r="BL4" i="104"/>
  <c r="BE6" i="104"/>
  <c r="BF6" i="104"/>
  <c r="BG6" i="104"/>
  <c r="BI6" i="104"/>
  <c r="BJ6" i="104"/>
  <c r="BK6" i="104"/>
  <c r="BL6" i="104"/>
  <c r="BI7" i="104"/>
  <c r="BF9" i="104"/>
  <c r="BK9" i="104"/>
  <c r="BF12" i="104"/>
  <c r="BK12" i="104"/>
  <c r="BI13" i="104"/>
  <c r="BF15" i="104"/>
  <c r="BK15" i="104"/>
  <c r="BF18" i="104"/>
  <c r="BK18" i="104"/>
  <c r="BJ21" i="104"/>
  <c r="BG29" i="104"/>
  <c r="BL29" i="104"/>
  <c r="BJ30" i="104"/>
  <c r="BF34" i="104"/>
  <c r="BK34" i="104"/>
  <c r="BE41" i="104"/>
  <c r="BJ41" i="104"/>
  <c r="BF42" i="104"/>
  <c r="BK42" i="104"/>
  <c r="BF46" i="104"/>
  <c r="BK46" i="104"/>
  <c r="BE50" i="104"/>
  <c r="BF50" i="104"/>
  <c r="BG50" i="104"/>
  <c r="BI50" i="104"/>
  <c r="BJ50" i="104"/>
  <c r="BK50" i="104"/>
  <c r="BL50" i="104"/>
  <c r="BF51" i="104"/>
  <c r="BK51" i="104"/>
  <c r="BE53" i="104"/>
  <c r="BF53" i="104"/>
  <c r="BG53" i="104"/>
  <c r="BI53" i="104"/>
  <c r="BJ53" i="104"/>
  <c r="BK53" i="104"/>
  <c r="BL53" i="104"/>
  <c r="BJ55" i="104"/>
  <c r="BF56" i="104"/>
  <c r="BK56" i="104"/>
  <c r="V3" i="104"/>
  <c r="V4" i="104"/>
  <c r="V6" i="104"/>
  <c r="V50" i="104"/>
  <c r="V51" i="104"/>
  <c r="V53" i="104"/>
  <c r="V54" i="104"/>
  <c r="V55" i="104"/>
  <c r="V56" i="104"/>
  <c r="V57" i="104"/>
  <c r="V58" i="104"/>
  <c r="V3" i="114"/>
  <c r="V4" i="114"/>
  <c r="V6" i="114"/>
  <c r="V50" i="114"/>
  <c r="V51" i="114"/>
  <c r="V53" i="114"/>
  <c r="V54" i="114"/>
  <c r="V55" i="114"/>
  <c r="V56" i="114"/>
  <c r="V57" i="114"/>
  <c r="V58" i="114"/>
  <c r="BE3" i="114"/>
  <c r="BF3" i="114"/>
  <c r="BG3" i="114"/>
  <c r="BI3" i="114"/>
  <c r="BJ3" i="114"/>
  <c r="BK3" i="114"/>
  <c r="BL3" i="114"/>
  <c r="BE4" i="114"/>
  <c r="BF4" i="114"/>
  <c r="BG4" i="114"/>
  <c r="BI4" i="114"/>
  <c r="BJ4" i="114"/>
  <c r="BK4" i="114"/>
  <c r="BL4" i="114"/>
  <c r="BE6" i="114"/>
  <c r="BF6" i="114"/>
  <c r="BG6" i="114"/>
  <c r="BI6" i="114"/>
  <c r="BJ6" i="114"/>
  <c r="BK6" i="114"/>
  <c r="BL6" i="114"/>
  <c r="BJ7" i="114"/>
  <c r="BG9" i="114"/>
  <c r="BL9" i="114"/>
  <c r="BJ10" i="114"/>
  <c r="BG12" i="114"/>
  <c r="BL12" i="114"/>
  <c r="BJ13" i="114"/>
  <c r="BG15" i="114"/>
  <c r="BL15" i="114"/>
  <c r="BJ16" i="114"/>
  <c r="BG18" i="114"/>
  <c r="BL18" i="114"/>
  <c r="BJ19" i="114"/>
  <c r="BF21" i="114"/>
  <c r="BK21" i="114"/>
  <c r="BI22" i="114"/>
  <c r="BE24" i="114"/>
  <c r="BJ24" i="114"/>
  <c r="BI29" i="114"/>
  <c r="BG34" i="114"/>
  <c r="BL34" i="114"/>
  <c r="BJ35" i="114"/>
  <c r="BF41" i="114"/>
  <c r="BK41" i="114"/>
  <c r="BL42" i="114"/>
  <c r="BF45" i="114"/>
  <c r="BK45" i="114"/>
  <c r="BE50" i="114"/>
  <c r="BF50" i="114"/>
  <c r="BG50" i="114"/>
  <c r="BI50" i="114"/>
  <c r="BJ50" i="114"/>
  <c r="BK50" i="114"/>
  <c r="BL50" i="114"/>
  <c r="BG51" i="114"/>
  <c r="BL51" i="114"/>
  <c r="BE53" i="114"/>
  <c r="BF53" i="114"/>
  <c r="BG53" i="114"/>
  <c r="BI53" i="114"/>
  <c r="BJ53" i="114"/>
  <c r="BK53" i="114"/>
  <c r="BL53" i="114"/>
  <c r="BE54" i="114"/>
  <c r="BJ54" i="114"/>
  <c r="BF55" i="114"/>
  <c r="BK55" i="114"/>
  <c r="BL56" i="114"/>
  <c r="BE3" i="99"/>
  <c r="BF3" i="99"/>
  <c r="BG3" i="99"/>
  <c r="BI3" i="99"/>
  <c r="BJ3" i="99"/>
  <c r="BK3" i="99"/>
  <c r="BL3" i="99"/>
  <c r="BE4" i="99"/>
  <c r="BF4" i="99"/>
  <c r="BG4" i="99"/>
  <c r="BI4" i="99"/>
  <c r="BJ4" i="99"/>
  <c r="BK4" i="99"/>
  <c r="BL4" i="99"/>
  <c r="BE6" i="99"/>
  <c r="BF6" i="99"/>
  <c r="BG6" i="99"/>
  <c r="BI6" i="99"/>
  <c r="BJ6" i="99"/>
  <c r="BK6" i="99"/>
  <c r="BL6" i="99"/>
  <c r="BK7" i="99"/>
  <c r="BI12" i="99"/>
  <c r="BG21" i="99"/>
  <c r="BL21" i="99"/>
  <c r="BJ22" i="99"/>
  <c r="BF24" i="99"/>
  <c r="BK24" i="99"/>
  <c r="BE29" i="99"/>
  <c r="BJ29" i="99"/>
  <c r="BG41" i="99"/>
  <c r="BL41" i="99"/>
  <c r="BI42" i="99"/>
  <c r="BF44" i="99"/>
  <c r="BK44" i="99"/>
  <c r="BF48" i="99"/>
  <c r="BK48" i="99"/>
  <c r="BE50" i="99"/>
  <c r="BF50" i="99"/>
  <c r="BG50" i="99"/>
  <c r="BI50" i="99"/>
  <c r="BJ50" i="99"/>
  <c r="BK50" i="99"/>
  <c r="BL50" i="99"/>
  <c r="BE53" i="99"/>
  <c r="BF53" i="99"/>
  <c r="BG53" i="99"/>
  <c r="BI53" i="99"/>
  <c r="BJ53" i="99"/>
  <c r="BK53" i="99"/>
  <c r="BL53" i="99"/>
  <c r="BF54" i="99"/>
  <c r="BK54" i="99"/>
  <c r="BL55" i="99"/>
  <c r="BF58" i="99"/>
  <c r="BK58" i="99"/>
  <c r="V3" i="99"/>
  <c r="V4" i="99"/>
  <c r="V6" i="99"/>
  <c r="V50" i="99"/>
  <c r="V51" i="99"/>
  <c r="V53" i="99"/>
  <c r="V54" i="99"/>
  <c r="V55" i="99"/>
  <c r="V56" i="99"/>
  <c r="V57" i="99"/>
  <c r="V58" i="99"/>
  <c r="BF54" i="2"/>
  <c r="BF55" i="2" s="1"/>
  <c r="BF56" i="2" s="1"/>
  <c r="BF57" i="2" s="1"/>
  <c r="BF58" i="2" s="1"/>
  <c r="BF58" i="114" s="1"/>
  <c r="BG54" i="2"/>
  <c r="BI54" i="2"/>
  <c r="BI54" i="104" s="1"/>
  <c r="BJ54" i="2"/>
  <c r="BJ54" i="21" s="1"/>
  <c r="BK54" i="2"/>
  <c r="BK55" i="2" s="1"/>
  <c r="BK56" i="2" s="1"/>
  <c r="BK57" i="2" s="1"/>
  <c r="BK58" i="2" s="1"/>
  <c r="BK58" i="114" s="1"/>
  <c r="BL54" i="2"/>
  <c r="BL55" i="2" s="1"/>
  <c r="BL56" i="2" s="1"/>
  <c r="BL56" i="99" s="1"/>
  <c r="BI55" i="2"/>
  <c r="BJ55" i="2"/>
  <c r="BJ56" i="2" s="1"/>
  <c r="BJ56" i="114" s="1"/>
  <c r="BF51" i="2"/>
  <c r="BF51" i="99" s="1"/>
  <c r="BG51" i="2"/>
  <c r="BG51" i="104" s="1"/>
  <c r="BI51" i="2"/>
  <c r="BI51" i="99" s="1"/>
  <c r="BJ51" i="2"/>
  <c r="BJ51" i="21" s="1"/>
  <c r="BK51" i="2"/>
  <c r="BK51" i="21" s="1"/>
  <c r="BL51" i="2"/>
  <c r="BL51" i="21" s="1"/>
  <c r="BF7" i="2"/>
  <c r="BF7" i="99" s="1"/>
  <c r="BG7" i="2"/>
  <c r="BG7" i="115" s="1"/>
  <c r="BI7" i="2"/>
  <c r="BI7" i="115" s="1"/>
  <c r="BJ7" i="2"/>
  <c r="BJ7" i="99" s="1"/>
  <c r="BK7" i="2"/>
  <c r="BL7" i="2"/>
  <c r="BL7" i="40" s="1"/>
  <c r="BF9" i="2"/>
  <c r="BF9" i="114" s="1"/>
  <c r="BG9" i="2"/>
  <c r="BG9" i="99" s="1"/>
  <c r="BI9" i="2"/>
  <c r="BJ9" i="2"/>
  <c r="BJ9" i="114" s="1"/>
  <c r="BK9" i="2"/>
  <c r="BK9" i="21" s="1"/>
  <c r="BL9" i="2"/>
  <c r="BI10" i="2"/>
  <c r="BJ10" i="2"/>
  <c r="BJ10" i="77" s="1"/>
  <c r="BF12" i="2"/>
  <c r="BF12" i="115" s="1"/>
  <c r="BG12" i="2"/>
  <c r="BG12" i="99" s="1"/>
  <c r="BI12" i="2"/>
  <c r="BJ12" i="2"/>
  <c r="BJ12" i="40" s="1"/>
  <c r="BK12" i="2"/>
  <c r="BK12" i="114" s="1"/>
  <c r="BL12" i="2"/>
  <c r="BL12" i="99" s="1"/>
  <c r="BI13" i="2"/>
  <c r="BI13" i="29" s="1"/>
  <c r="BJ13" i="2"/>
  <c r="BF15" i="2"/>
  <c r="BF15" i="21" s="1"/>
  <c r="BG15" i="2"/>
  <c r="BG15" i="77" s="1"/>
  <c r="BI15" i="2"/>
  <c r="BJ15" i="2"/>
  <c r="BJ15" i="115" s="1"/>
  <c r="BK15" i="2"/>
  <c r="BK15" i="115" s="1"/>
  <c r="BL15" i="2"/>
  <c r="BL15" i="99" s="1"/>
  <c r="BI16" i="2"/>
  <c r="BI16" i="104" s="1"/>
  <c r="BJ16" i="2"/>
  <c r="BJ16" i="21" s="1"/>
  <c r="BF18" i="2"/>
  <c r="BF18" i="114" s="1"/>
  <c r="BG18" i="2"/>
  <c r="BI18" i="2"/>
  <c r="BI18" i="99" s="1"/>
  <c r="BJ18" i="2"/>
  <c r="BJ18" i="21" s="1"/>
  <c r="BK18" i="2"/>
  <c r="BK18" i="114" s="1"/>
  <c r="BL18" i="2"/>
  <c r="BL18" i="77" s="1"/>
  <c r="BI19" i="2"/>
  <c r="BI19" i="29" s="1"/>
  <c r="BJ19" i="2"/>
  <c r="BJ19" i="99" s="1"/>
  <c r="BF21" i="2"/>
  <c r="BF21" i="99" s="1"/>
  <c r="BG21" i="2"/>
  <c r="BI21" i="2"/>
  <c r="BJ21" i="2"/>
  <c r="BJ21" i="99" s="1"/>
  <c r="BK21" i="2"/>
  <c r="BL21" i="2"/>
  <c r="BI22" i="2"/>
  <c r="BJ22" i="2"/>
  <c r="BJ22" i="21" s="1"/>
  <c r="BF24" i="2"/>
  <c r="BF24" i="21" s="1"/>
  <c r="BG24" i="2"/>
  <c r="BG24" i="40" s="1"/>
  <c r="BI24" i="2"/>
  <c r="BI24" i="77" s="1"/>
  <c r="BJ24" i="2"/>
  <c r="BJ24" i="99" s="1"/>
  <c r="BK24" i="2"/>
  <c r="BK24" i="40" s="1"/>
  <c r="BL24" i="2"/>
  <c r="BL24" i="29" s="1"/>
  <c r="BI25" i="2"/>
  <c r="BI25" i="99" s="1"/>
  <c r="BJ25" i="2"/>
  <c r="BJ25" i="114" s="1"/>
  <c r="BF29" i="2"/>
  <c r="BF29" i="104" s="1"/>
  <c r="BG29" i="2"/>
  <c r="BG29" i="77" s="1"/>
  <c r="BI29" i="2"/>
  <c r="BJ29" i="2"/>
  <c r="BJ29" i="104" s="1"/>
  <c r="BK29" i="2"/>
  <c r="BK29" i="29" s="1"/>
  <c r="BL29" i="2"/>
  <c r="BL29" i="115" s="1"/>
  <c r="BI30" i="2"/>
  <c r="BJ30" i="2"/>
  <c r="BJ30" i="29" s="1"/>
  <c r="BF34" i="2"/>
  <c r="BF34" i="114" s="1"/>
  <c r="BG34" i="2"/>
  <c r="BG34" i="21" s="1"/>
  <c r="BI34" i="2"/>
  <c r="BI34" i="21" s="1"/>
  <c r="BJ34" i="2"/>
  <c r="BJ34" i="114" s="1"/>
  <c r="BK34" i="2"/>
  <c r="BK34" i="114" s="1"/>
  <c r="BL34" i="2"/>
  <c r="BI35" i="2"/>
  <c r="BI35" i="21" s="1"/>
  <c r="BJ35" i="2"/>
  <c r="BJ35" i="77" s="1"/>
  <c r="BF41" i="2"/>
  <c r="BF42" i="2" s="1"/>
  <c r="BF43" i="2" s="1"/>
  <c r="BF44" i="2" s="1"/>
  <c r="BF45" i="2" s="1"/>
  <c r="BF46" i="2" s="1"/>
  <c r="BF47" i="2" s="1"/>
  <c r="BF48" i="2" s="1"/>
  <c r="BF48" i="21" s="1"/>
  <c r="BG41" i="2"/>
  <c r="BG41" i="104" s="1"/>
  <c r="BI41" i="2"/>
  <c r="BJ41" i="2"/>
  <c r="BJ41" i="99" s="1"/>
  <c r="BK41" i="2"/>
  <c r="BK42" i="2" s="1"/>
  <c r="BK43" i="2" s="1"/>
  <c r="BK44" i="2" s="1"/>
  <c r="BK45" i="2" s="1"/>
  <c r="BK46" i="2" s="1"/>
  <c r="BK47" i="2" s="1"/>
  <c r="BK48" i="2" s="1"/>
  <c r="BK48" i="114" s="1"/>
  <c r="BL41" i="2"/>
  <c r="BL42" i="2" s="1"/>
  <c r="BL42" i="99" s="1"/>
  <c r="BI42" i="2"/>
  <c r="BJ42" i="2"/>
  <c r="BJ42" i="114" s="1"/>
  <c r="BE55" i="2"/>
  <c r="BE55" i="104" s="1"/>
  <c r="BE54" i="2"/>
  <c r="BE54" i="21" s="1"/>
  <c r="BE51" i="2"/>
  <c r="BE51" i="21" s="1"/>
  <c r="BE41" i="2"/>
  <c r="BE34" i="2"/>
  <c r="BE29" i="2"/>
  <c r="BE29" i="104" s="1"/>
  <c r="BE24" i="2"/>
  <c r="BE24" i="99" s="1"/>
  <c r="BE21" i="2"/>
  <c r="BE21" i="104" s="1"/>
  <c r="BI15" i="99" l="1"/>
  <c r="BI24" i="104"/>
  <c r="BG55" i="2"/>
  <c r="BG54" i="99"/>
  <c r="BG54" i="21"/>
  <c r="BG54" i="114"/>
  <c r="BG54" i="104"/>
  <c r="BH36" i="2"/>
  <c r="BH35" i="99"/>
  <c r="BH35" i="115"/>
  <c r="BH35" i="29"/>
  <c r="BH35" i="40"/>
  <c r="BH35" i="77"/>
  <c r="BH35" i="21"/>
  <c r="BH35" i="104"/>
  <c r="BH35" i="114"/>
  <c r="BE34" i="77"/>
  <c r="BE34" i="115"/>
  <c r="BE34" i="29"/>
  <c r="BE34" i="99"/>
  <c r="BE34" i="40"/>
  <c r="BE34" i="21"/>
  <c r="BE34" i="114"/>
  <c r="BE34" i="104"/>
  <c r="BE41" i="21"/>
  <c r="BE41" i="99"/>
  <c r="BE41" i="114"/>
  <c r="BI19" i="104"/>
  <c r="BI19" i="21"/>
  <c r="BH42" i="21"/>
  <c r="BH42" i="104"/>
  <c r="BH42" i="114"/>
  <c r="BH42" i="99"/>
  <c r="BH43" i="2"/>
  <c r="BE55" i="21"/>
  <c r="BE56" i="2"/>
  <c r="BE55" i="99"/>
  <c r="BE55" i="114"/>
  <c r="BE21" i="40"/>
  <c r="BE21" i="115"/>
  <c r="BE21" i="21"/>
  <c r="BE21" i="29"/>
  <c r="BE21" i="99"/>
  <c r="BE21" i="114"/>
  <c r="BI43" i="2"/>
  <c r="BI42" i="114"/>
  <c r="BI42" i="104"/>
  <c r="BI41" i="99"/>
  <c r="BI41" i="114"/>
  <c r="BI41" i="21"/>
  <c r="BI41" i="104"/>
  <c r="BI36" i="2"/>
  <c r="BI35" i="40"/>
  <c r="BI35" i="115"/>
  <c r="BI35" i="77"/>
  <c r="BI35" i="29"/>
  <c r="BI35" i="99"/>
  <c r="BI35" i="114"/>
  <c r="BI34" i="77"/>
  <c r="BI34" i="115"/>
  <c r="BI34" i="29"/>
  <c r="BI34" i="114"/>
  <c r="BI34" i="104"/>
  <c r="BI34" i="40"/>
  <c r="BI31" i="2"/>
  <c r="BI30" i="77"/>
  <c r="BI30" i="115"/>
  <c r="BI30" i="29"/>
  <c r="BI30" i="21"/>
  <c r="BI30" i="99"/>
  <c r="BI30" i="40"/>
  <c r="BI30" i="114"/>
  <c r="BI30" i="104"/>
  <c r="BI29" i="115"/>
  <c r="BI29" i="40"/>
  <c r="BI29" i="29"/>
  <c r="BI29" i="21"/>
  <c r="BI29" i="104"/>
  <c r="BI29" i="77"/>
  <c r="BI29" i="99"/>
  <c r="BI26" i="2"/>
  <c r="BI25" i="77"/>
  <c r="BI25" i="115"/>
  <c r="BI25" i="40"/>
  <c r="BI25" i="29"/>
  <c r="BI25" i="21"/>
  <c r="BI25" i="114"/>
  <c r="BI25" i="104"/>
  <c r="BI24" i="40"/>
  <c r="BI24" i="21"/>
  <c r="BI24" i="115"/>
  <c r="BI24" i="29"/>
  <c r="BI24" i="99"/>
  <c r="BI24" i="114"/>
  <c r="BI22" i="115"/>
  <c r="BI22" i="40"/>
  <c r="BI22" i="29"/>
  <c r="BI22" i="21"/>
  <c r="BI22" i="104"/>
  <c r="BI22" i="77"/>
  <c r="BI22" i="99"/>
  <c r="BI21" i="77"/>
  <c r="BI21" i="40"/>
  <c r="BI21" i="21"/>
  <c r="BI21" i="99"/>
  <c r="BI21" i="114"/>
  <c r="BI21" i="29"/>
  <c r="BI21" i="104"/>
  <c r="BI19" i="40"/>
  <c r="BI19" i="77"/>
  <c r="BI19" i="99"/>
  <c r="BI19" i="115"/>
  <c r="BI19" i="114"/>
  <c r="BI18" i="77"/>
  <c r="BI18" i="115"/>
  <c r="BI18" i="40"/>
  <c r="BI18" i="29"/>
  <c r="BI18" i="21"/>
  <c r="BI18" i="114"/>
  <c r="BI18" i="104"/>
  <c r="BI16" i="40"/>
  <c r="BI16" i="115"/>
  <c r="BI16" i="21"/>
  <c r="BI16" i="29"/>
  <c r="BI16" i="99"/>
  <c r="BI16" i="114"/>
  <c r="BI15" i="77"/>
  <c r="BI15" i="115"/>
  <c r="BI15" i="21"/>
  <c r="BI15" i="29"/>
  <c r="BI15" i="40"/>
  <c r="BI15" i="114"/>
  <c r="BI15" i="104"/>
  <c r="BI13" i="40"/>
  <c r="BI13" i="77"/>
  <c r="BI13" i="115"/>
  <c r="BI13" i="21"/>
  <c r="BI13" i="99"/>
  <c r="BI13" i="114"/>
  <c r="BI12" i="77"/>
  <c r="BI12" i="115"/>
  <c r="BI12" i="40"/>
  <c r="BI12" i="29"/>
  <c r="BI12" i="114"/>
  <c r="BI12" i="104"/>
  <c r="BI12" i="21"/>
  <c r="BI10" i="40"/>
  <c r="BI10" i="115"/>
  <c r="BI10" i="21"/>
  <c r="BI10" i="77"/>
  <c r="BI10" i="29"/>
  <c r="BI10" i="99"/>
  <c r="BI10" i="114"/>
  <c r="BI9" i="77"/>
  <c r="BI9" i="115"/>
  <c r="BI9" i="21"/>
  <c r="BI9" i="29"/>
  <c r="BI9" i="114"/>
  <c r="BI9" i="104"/>
  <c r="BI9" i="40"/>
  <c r="BK7" i="77"/>
  <c r="BK7" i="115"/>
  <c r="BK7" i="40"/>
  <c r="BK7" i="29"/>
  <c r="BK7" i="21"/>
  <c r="BK7" i="114"/>
  <c r="BK7" i="104"/>
  <c r="AM8" i="93"/>
  <c r="AM8" i="91"/>
  <c r="AM8" i="118"/>
  <c r="AM8" i="92"/>
  <c r="AM8" i="94"/>
  <c r="BF7" i="77"/>
  <c r="BF7" i="115"/>
  <c r="BF7" i="29"/>
  <c r="BF7" i="21"/>
  <c r="BF7" i="40"/>
  <c r="BF7" i="114"/>
  <c r="BF7" i="104"/>
  <c r="BI51" i="21"/>
  <c r="BI51" i="114"/>
  <c r="BI51" i="104"/>
  <c r="BI56" i="2"/>
  <c r="BI55" i="99"/>
  <c r="BI55" i="114"/>
  <c r="BI55" i="21"/>
  <c r="BI55" i="104"/>
  <c r="BI54" i="99"/>
  <c r="BI54" i="21"/>
  <c r="BI54" i="114"/>
  <c r="BI34" i="99"/>
  <c r="BI9" i="99"/>
  <c r="BI35" i="104"/>
  <c r="BI10" i="104"/>
  <c r="BI42" i="21"/>
  <c r="BE21" i="77"/>
  <c r="BI21" i="115"/>
  <c r="BK55" i="99"/>
  <c r="BF55" i="99"/>
  <c r="BJ54" i="99"/>
  <c r="BE54" i="99"/>
  <c r="BL51" i="99"/>
  <c r="BG51" i="99"/>
  <c r="BK45" i="99"/>
  <c r="BF45" i="99"/>
  <c r="BK41" i="99"/>
  <c r="BF41" i="99"/>
  <c r="BJ35" i="99"/>
  <c r="BL34" i="99"/>
  <c r="BG34" i="99"/>
  <c r="BK21" i="99"/>
  <c r="BL18" i="99"/>
  <c r="BG18" i="99"/>
  <c r="BJ16" i="99"/>
  <c r="BG15" i="99"/>
  <c r="BJ13" i="99"/>
  <c r="BJ10" i="99"/>
  <c r="BL9" i="99"/>
  <c r="BK56" i="114"/>
  <c r="BF56" i="114"/>
  <c r="BJ55" i="114"/>
  <c r="BK51" i="114"/>
  <c r="BF51" i="114"/>
  <c r="BK46" i="114"/>
  <c r="BF46" i="114"/>
  <c r="BK42" i="114"/>
  <c r="BF42" i="114"/>
  <c r="BJ41" i="114"/>
  <c r="BJ30" i="114"/>
  <c r="BL29" i="114"/>
  <c r="BG29" i="114"/>
  <c r="BJ21" i="114"/>
  <c r="BK15" i="114"/>
  <c r="BF15" i="114"/>
  <c r="BF12" i="114"/>
  <c r="BK9" i="114"/>
  <c r="BI7" i="114"/>
  <c r="BK57" i="104"/>
  <c r="BF57" i="104"/>
  <c r="BJ56" i="104"/>
  <c r="BL54" i="104"/>
  <c r="BJ51" i="104"/>
  <c r="BE51" i="104"/>
  <c r="BK47" i="104"/>
  <c r="BF47" i="104"/>
  <c r="BK43" i="104"/>
  <c r="BF43" i="104"/>
  <c r="BJ42" i="104"/>
  <c r="BJ34" i="104"/>
  <c r="BK29" i="104"/>
  <c r="BJ25" i="104"/>
  <c r="BL24" i="104"/>
  <c r="BG24" i="104"/>
  <c r="BJ18" i="104"/>
  <c r="BJ15" i="104"/>
  <c r="BJ12" i="104"/>
  <c r="BJ9" i="104"/>
  <c r="BL7" i="104"/>
  <c r="BG7" i="104"/>
  <c r="BF58" i="21"/>
  <c r="BF57" i="21"/>
  <c r="BF51" i="21"/>
  <c r="BK46" i="21"/>
  <c r="BK45" i="21"/>
  <c r="BF44" i="21"/>
  <c r="BF43" i="21"/>
  <c r="BJ29" i="21"/>
  <c r="BJ25" i="21"/>
  <c r="BJ21" i="21"/>
  <c r="BG7" i="21"/>
  <c r="BL55" i="21"/>
  <c r="BL7" i="21"/>
  <c r="BJ34" i="29"/>
  <c r="BJ15" i="29"/>
  <c r="BJ9" i="29"/>
  <c r="BG7" i="29"/>
  <c r="BG21" i="40"/>
  <c r="BL43" i="2"/>
  <c r="BL42" i="21"/>
  <c r="BL35" i="2"/>
  <c r="BL34" i="115"/>
  <c r="BL34" i="40"/>
  <c r="BL34" i="29"/>
  <c r="BL34" i="77"/>
  <c r="BL34" i="21"/>
  <c r="BL30" i="2"/>
  <c r="BL29" i="40"/>
  <c r="BL29" i="77"/>
  <c r="BL29" i="21"/>
  <c r="BL25" i="2"/>
  <c r="BL24" i="77"/>
  <c r="BL24" i="40"/>
  <c r="BL24" i="21"/>
  <c r="BL22" i="2"/>
  <c r="BL21" i="77"/>
  <c r="BL21" i="115"/>
  <c r="BL21" i="40"/>
  <c r="BL21" i="29"/>
  <c r="BL19" i="2"/>
  <c r="BL18" i="115"/>
  <c r="BL18" i="40"/>
  <c r="BL18" i="29"/>
  <c r="BL18" i="21"/>
  <c r="BL16" i="2"/>
  <c r="BL15" i="115"/>
  <c r="BL15" i="40"/>
  <c r="BL15" i="29"/>
  <c r="BL15" i="77"/>
  <c r="BL13" i="2"/>
  <c r="BL12" i="115"/>
  <c r="BL12" i="40"/>
  <c r="BL12" i="29"/>
  <c r="BL12" i="21"/>
  <c r="BG13" i="2"/>
  <c r="AN13" i="93"/>
  <c r="AN13" i="118"/>
  <c r="AN13" i="92"/>
  <c r="AN13" i="94"/>
  <c r="AN13" i="91"/>
  <c r="BG12" i="115"/>
  <c r="BG12" i="40"/>
  <c r="BG12" i="29"/>
  <c r="BG12" i="77"/>
  <c r="BG12" i="21"/>
  <c r="BG10" i="2"/>
  <c r="AN10" i="93"/>
  <c r="AN10" i="118"/>
  <c r="AN10" i="92"/>
  <c r="AN10" i="94"/>
  <c r="AN10" i="91"/>
  <c r="BG9" i="115"/>
  <c r="BG9" i="40"/>
  <c r="BG9" i="29"/>
  <c r="BJ7" i="115"/>
  <c r="BJ7" i="40"/>
  <c r="BJ7" i="29"/>
  <c r="BJ7" i="21"/>
  <c r="BJ7" i="77"/>
  <c r="BK35" i="2"/>
  <c r="BK34" i="40"/>
  <c r="BK34" i="77"/>
  <c r="BK34" i="21"/>
  <c r="BF35" i="2"/>
  <c r="BF34" i="40"/>
  <c r="BF34" i="21"/>
  <c r="BF34" i="115"/>
  <c r="BK30" i="2"/>
  <c r="BK29" i="77"/>
  <c r="BK29" i="40"/>
  <c r="BF30" i="2"/>
  <c r="BF29" i="77"/>
  <c r="BF29" i="115"/>
  <c r="BK25" i="2"/>
  <c r="BK24" i="77"/>
  <c r="BK24" i="115"/>
  <c r="BK24" i="29"/>
  <c r="BF25" i="2"/>
  <c r="BF24" i="77"/>
  <c r="BF24" i="115"/>
  <c r="BF24" i="40"/>
  <c r="BF24" i="29"/>
  <c r="BK22" i="2"/>
  <c r="BK21" i="115"/>
  <c r="BK21" i="40"/>
  <c r="BK21" i="29"/>
  <c r="BK21" i="77"/>
  <c r="BF22" i="2"/>
  <c r="BF21" i="115"/>
  <c r="BF21" i="40"/>
  <c r="BF21" i="29"/>
  <c r="BK19" i="2"/>
  <c r="BK18" i="40"/>
  <c r="BK18" i="21"/>
  <c r="BK18" i="115"/>
  <c r="BF19" i="2"/>
  <c r="BF18" i="40"/>
  <c r="BF18" i="77"/>
  <c r="BF18" i="21"/>
  <c r="BK16" i="2"/>
  <c r="BK15" i="40"/>
  <c r="BK15" i="77"/>
  <c r="BF16" i="2"/>
  <c r="BF15" i="40"/>
  <c r="BF15" i="115"/>
  <c r="BK13" i="2"/>
  <c r="BK12" i="40"/>
  <c r="BK12" i="21"/>
  <c r="BK12" i="115"/>
  <c r="BF13" i="2"/>
  <c r="AM13" i="93"/>
  <c r="AM13" i="118"/>
  <c r="AM13" i="92"/>
  <c r="AM13" i="91"/>
  <c r="AM13" i="94"/>
  <c r="BF12" i="40"/>
  <c r="BF12" i="77"/>
  <c r="BF12" i="21"/>
  <c r="BK10" i="2"/>
  <c r="BK9" i="40"/>
  <c r="BK9" i="77"/>
  <c r="BF10" i="2"/>
  <c r="AM10" i="93"/>
  <c r="AM10" i="118"/>
  <c r="AM10" i="92"/>
  <c r="AM10" i="91"/>
  <c r="AM10" i="94"/>
  <c r="BF9" i="40"/>
  <c r="BF9" i="115"/>
  <c r="BI7" i="40"/>
  <c r="BI7" i="77"/>
  <c r="BK56" i="99"/>
  <c r="BF56" i="99"/>
  <c r="BJ55" i="99"/>
  <c r="BK51" i="99"/>
  <c r="BK46" i="99"/>
  <c r="BF46" i="99"/>
  <c r="BK42" i="99"/>
  <c r="BF42" i="99"/>
  <c r="BK34" i="99"/>
  <c r="BF34" i="99"/>
  <c r="BJ30" i="99"/>
  <c r="BL29" i="99"/>
  <c r="BG29" i="99"/>
  <c r="BK18" i="99"/>
  <c r="BF18" i="99"/>
  <c r="BK15" i="99"/>
  <c r="BF15" i="99"/>
  <c r="BK12" i="99"/>
  <c r="BF12" i="99"/>
  <c r="BK9" i="99"/>
  <c r="BF9" i="99"/>
  <c r="BI7" i="99"/>
  <c r="BK57" i="114"/>
  <c r="BF57" i="114"/>
  <c r="BL54" i="114"/>
  <c r="BJ51" i="114"/>
  <c r="BE51" i="114"/>
  <c r="BK47" i="114"/>
  <c r="BF47" i="114"/>
  <c r="BK43" i="114"/>
  <c r="BF43" i="114"/>
  <c r="BK29" i="114"/>
  <c r="BF29" i="114"/>
  <c r="BL24" i="114"/>
  <c r="BG24" i="114"/>
  <c r="BJ18" i="114"/>
  <c r="BJ15" i="114"/>
  <c r="BJ12" i="114"/>
  <c r="BL7" i="114"/>
  <c r="BG7" i="114"/>
  <c r="BK58" i="104"/>
  <c r="BF58" i="104"/>
  <c r="BL55" i="104"/>
  <c r="BK54" i="104"/>
  <c r="BF54" i="104"/>
  <c r="BK48" i="104"/>
  <c r="BF48" i="104"/>
  <c r="BK44" i="104"/>
  <c r="BF44" i="104"/>
  <c r="BL41" i="104"/>
  <c r="BK24" i="104"/>
  <c r="BF24" i="104"/>
  <c r="BJ22" i="104"/>
  <c r="BL21" i="104"/>
  <c r="BG21" i="104"/>
  <c r="BK58" i="21"/>
  <c r="BK57" i="21"/>
  <c r="BF56" i="21"/>
  <c r="BF55" i="21"/>
  <c r="BK44" i="21"/>
  <c r="BK43" i="21"/>
  <c r="BF42" i="21"/>
  <c r="BF41" i="21"/>
  <c r="BJ30" i="21"/>
  <c r="BF29" i="21"/>
  <c r="BF21" i="21"/>
  <c r="BG9" i="21"/>
  <c r="BL54" i="21"/>
  <c r="BL15" i="21"/>
  <c r="BF34" i="29"/>
  <c r="BG29" i="29"/>
  <c r="BK18" i="29"/>
  <c r="BF15" i="29"/>
  <c r="BK12" i="29"/>
  <c r="BF9" i="29"/>
  <c r="BK18" i="77"/>
  <c r="BF15" i="77"/>
  <c r="BK29" i="115"/>
  <c r="BG42" i="2"/>
  <c r="BG41" i="21"/>
  <c r="BG35" i="2"/>
  <c r="BG34" i="115"/>
  <c r="BG34" i="40"/>
  <c r="BG34" i="29"/>
  <c r="BG30" i="2"/>
  <c r="BG29" i="40"/>
  <c r="BG29" i="21"/>
  <c r="BG29" i="115"/>
  <c r="BG25" i="2"/>
  <c r="BG24" i="77"/>
  <c r="BG24" i="115"/>
  <c r="BG22" i="2"/>
  <c r="BG21" i="77"/>
  <c r="BG21" i="115"/>
  <c r="BG21" i="21"/>
  <c r="BG21" i="29"/>
  <c r="BG19" i="2"/>
  <c r="BG18" i="115"/>
  <c r="BG18" i="40"/>
  <c r="BG18" i="29"/>
  <c r="BG18" i="77"/>
  <c r="BG18" i="21"/>
  <c r="BG16" i="2"/>
  <c r="BG15" i="115"/>
  <c r="BG15" i="40"/>
  <c r="BG15" i="29"/>
  <c r="BL10" i="2"/>
  <c r="BL9" i="115"/>
  <c r="BL9" i="40"/>
  <c r="BL9" i="29"/>
  <c r="BL9" i="77"/>
  <c r="BL57" i="2"/>
  <c r="BL56" i="21"/>
  <c r="BE24" i="115"/>
  <c r="BE24" i="40"/>
  <c r="BE24" i="29"/>
  <c r="BE24" i="77"/>
  <c r="BE24" i="21"/>
  <c r="BE29" i="77"/>
  <c r="BE29" i="115"/>
  <c r="BE29" i="40"/>
  <c r="BE29" i="29"/>
  <c r="BJ43" i="2"/>
  <c r="BJ42" i="21"/>
  <c r="BJ36" i="2"/>
  <c r="BJ35" i="115"/>
  <c r="BJ35" i="40"/>
  <c r="BJ35" i="29"/>
  <c r="BJ35" i="21"/>
  <c r="BJ34" i="77"/>
  <c r="BJ34" i="40"/>
  <c r="BJ31" i="2"/>
  <c r="BJ30" i="40"/>
  <c r="BJ30" i="115"/>
  <c r="BJ29" i="77"/>
  <c r="BJ29" i="115"/>
  <c r="BJ29" i="29"/>
  <c r="BJ26" i="2"/>
  <c r="BJ25" i="77"/>
  <c r="BJ25" i="115"/>
  <c r="BJ24" i="115"/>
  <c r="BJ24" i="40"/>
  <c r="BJ24" i="29"/>
  <c r="BJ24" i="21"/>
  <c r="BJ22" i="77"/>
  <c r="BJ22" i="115"/>
  <c r="BJ22" i="29"/>
  <c r="BJ21" i="40"/>
  <c r="BJ21" i="77"/>
  <c r="BJ19" i="115"/>
  <c r="BJ19" i="40"/>
  <c r="BJ19" i="29"/>
  <c r="BJ19" i="21"/>
  <c r="BJ19" i="77"/>
  <c r="BJ18" i="77"/>
  <c r="BJ18" i="115"/>
  <c r="BJ16" i="115"/>
  <c r="BJ16" i="40"/>
  <c r="BJ16" i="29"/>
  <c r="BJ15" i="77"/>
  <c r="BJ15" i="40"/>
  <c r="BJ15" i="21"/>
  <c r="BJ13" i="115"/>
  <c r="BJ13" i="40"/>
  <c r="BJ13" i="29"/>
  <c r="BJ13" i="21"/>
  <c r="BJ13" i="77"/>
  <c r="BJ12" i="77"/>
  <c r="BJ12" i="115"/>
  <c r="BJ10" i="115"/>
  <c r="BJ10" i="40"/>
  <c r="BJ10" i="29"/>
  <c r="BJ9" i="77"/>
  <c r="BJ9" i="40"/>
  <c r="BJ9" i="21"/>
  <c r="BL7" i="77"/>
  <c r="BL7" i="115"/>
  <c r="AN8" i="93"/>
  <c r="AN8" i="118"/>
  <c r="AN8" i="92"/>
  <c r="AN8" i="91"/>
  <c r="AN8" i="94"/>
  <c r="BG7" i="77"/>
  <c r="BG7" i="40"/>
  <c r="BJ57" i="2"/>
  <c r="BJ56" i="21"/>
  <c r="BK57" i="99"/>
  <c r="BF57" i="99"/>
  <c r="BJ56" i="99"/>
  <c r="BL54" i="99"/>
  <c r="BJ51" i="99"/>
  <c r="BE51" i="99"/>
  <c r="BK47" i="99"/>
  <c r="BF47" i="99"/>
  <c r="BK43" i="99"/>
  <c r="BF43" i="99"/>
  <c r="BJ42" i="99"/>
  <c r="BJ34" i="99"/>
  <c r="BK29" i="99"/>
  <c r="BF29" i="99"/>
  <c r="BJ25" i="99"/>
  <c r="BL24" i="99"/>
  <c r="BG24" i="99"/>
  <c r="BJ18" i="99"/>
  <c r="BJ15" i="99"/>
  <c r="BJ12" i="99"/>
  <c r="BJ9" i="99"/>
  <c r="BL7" i="99"/>
  <c r="BG7" i="99"/>
  <c r="BL55" i="114"/>
  <c r="BK54" i="114"/>
  <c r="BF54" i="114"/>
  <c r="BF48" i="114"/>
  <c r="BK44" i="114"/>
  <c r="BF44" i="114"/>
  <c r="BL41" i="114"/>
  <c r="BG41" i="114"/>
  <c r="BJ29" i="114"/>
  <c r="BE29" i="114"/>
  <c r="BK24" i="114"/>
  <c r="BF24" i="114"/>
  <c r="BJ22" i="114"/>
  <c r="BL21" i="114"/>
  <c r="BG21" i="114"/>
  <c r="BL56" i="104"/>
  <c r="BK55" i="104"/>
  <c r="BF55" i="104"/>
  <c r="BJ54" i="104"/>
  <c r="BE54" i="104"/>
  <c r="BL51" i="104"/>
  <c r="BK45" i="104"/>
  <c r="BF45" i="104"/>
  <c r="BL42" i="104"/>
  <c r="BK41" i="104"/>
  <c r="BF41" i="104"/>
  <c r="BJ35" i="104"/>
  <c r="BL34" i="104"/>
  <c r="BG34" i="104"/>
  <c r="BJ24" i="104"/>
  <c r="BE24" i="104"/>
  <c r="BK21" i="104"/>
  <c r="BF21" i="104"/>
  <c r="BJ19" i="104"/>
  <c r="BL18" i="104"/>
  <c r="BG18" i="104"/>
  <c r="BJ16" i="104"/>
  <c r="BL15" i="104"/>
  <c r="BG15" i="104"/>
  <c r="BJ13" i="104"/>
  <c r="BL12" i="104"/>
  <c r="BG12" i="104"/>
  <c r="BJ10" i="104"/>
  <c r="BL9" i="104"/>
  <c r="BG9" i="104"/>
  <c r="BJ7" i="104"/>
  <c r="BK56" i="21"/>
  <c r="BK55" i="21"/>
  <c r="BF54" i="21"/>
  <c r="BF47" i="21"/>
  <c r="BK42" i="21"/>
  <c r="BK41" i="21"/>
  <c r="BJ34" i="21"/>
  <c r="BE29" i="21"/>
  <c r="BK24" i="21"/>
  <c r="BK15" i="21"/>
  <c r="BJ10" i="21"/>
  <c r="BF9" i="21"/>
  <c r="BF29" i="29"/>
  <c r="BJ25" i="29"/>
  <c r="BG24" i="29"/>
  <c r="BJ18" i="29"/>
  <c r="BJ12" i="29"/>
  <c r="BL7" i="29"/>
  <c r="BG34" i="77"/>
  <c r="BJ24" i="77"/>
  <c r="BF21" i="77"/>
  <c r="BJ16" i="77"/>
  <c r="BL12" i="77"/>
  <c r="BG9" i="77"/>
  <c r="BK34" i="115"/>
  <c r="BJ21" i="115"/>
  <c r="BF18" i="115"/>
  <c r="BK9" i="115"/>
  <c r="BJ29" i="40"/>
  <c r="BJ22" i="40"/>
  <c r="BH16" i="40"/>
  <c r="BH16" i="115"/>
  <c r="BH16" i="77"/>
  <c r="BH16" i="29"/>
  <c r="BH16" i="21"/>
  <c r="BH16" i="104"/>
  <c r="BH16" i="114"/>
  <c r="BH16" i="99"/>
  <c r="BH19" i="40"/>
  <c r="BH19" i="77"/>
  <c r="BH19" i="21"/>
  <c r="BH19" i="104"/>
  <c r="BH19" i="114"/>
  <c r="BH19" i="115"/>
  <c r="BH19" i="29"/>
  <c r="BH19" i="99"/>
  <c r="BH26" i="2"/>
  <c r="BH25" i="99"/>
  <c r="BH25" i="115"/>
  <c r="BH25" i="40"/>
  <c r="BH25" i="77"/>
  <c r="BH25" i="21"/>
  <c r="BH25" i="104"/>
  <c r="BH25" i="114"/>
  <c r="BH25" i="29"/>
  <c r="BH31" i="2"/>
  <c r="BH30" i="115"/>
  <c r="BH30" i="29"/>
  <c r="BH30" i="40"/>
  <c r="BH30" i="21"/>
  <c r="BH30" i="104"/>
  <c r="BH30" i="114"/>
  <c r="BH30" i="77"/>
  <c r="BH30" i="99"/>
  <c r="BH13" i="99"/>
  <c r="BH13" i="40"/>
  <c r="BH13" i="77"/>
  <c r="BH13" i="21"/>
  <c r="BH13" i="104"/>
  <c r="BH13" i="114"/>
  <c r="BH13" i="115"/>
  <c r="BH13" i="29"/>
  <c r="BH57" i="2"/>
  <c r="BH56" i="21"/>
  <c r="BH56" i="104"/>
  <c r="BH56" i="114"/>
  <c r="BH56" i="99"/>
  <c r="BE7" i="2"/>
  <c r="BE9" i="2"/>
  <c r="BE10" i="2"/>
  <c r="BE12" i="2"/>
  <c r="BE15" i="2"/>
  <c r="BE16" i="2"/>
  <c r="BE18" i="2"/>
  <c r="BE22" i="2"/>
  <c r="BE25" i="2"/>
  <c r="BE30" i="2"/>
  <c r="BE35" i="2"/>
  <c r="BE42" i="2"/>
  <c r="V7" i="2"/>
  <c r="V9" i="2"/>
  <c r="V12" i="2"/>
  <c r="V13" i="2"/>
  <c r="V15" i="2"/>
  <c r="V18" i="2"/>
  <c r="V19" i="2"/>
  <c r="V21" i="2"/>
  <c r="V24" i="2"/>
  <c r="V25" i="2"/>
  <c r="V26" i="2"/>
  <c r="V29" i="2"/>
  <c r="V34" i="2"/>
  <c r="V35" i="2"/>
  <c r="V41" i="2"/>
  <c r="V35" i="115" l="1"/>
  <c r="V35" i="29"/>
  <c r="V35" i="21"/>
  <c r="V35" i="99"/>
  <c r="V35" i="40"/>
  <c r="V35" i="77"/>
  <c r="V35" i="104"/>
  <c r="V35" i="114"/>
  <c r="AL13" i="93"/>
  <c r="AL13" i="92"/>
  <c r="AL13" i="118"/>
  <c r="AL13" i="91"/>
  <c r="AL13" i="94"/>
  <c r="BH58" i="2"/>
  <c r="BH57" i="21"/>
  <c r="BH57" i="104"/>
  <c r="BH57" i="114"/>
  <c r="BH57" i="99"/>
  <c r="BG36" i="2"/>
  <c r="BG35" i="77"/>
  <c r="BG35" i="115"/>
  <c r="BG35" i="29"/>
  <c r="BG35" i="99"/>
  <c r="BG35" i="114"/>
  <c r="BG35" i="21"/>
  <c r="BG35" i="104"/>
  <c r="BG35" i="40"/>
  <c r="BK13" i="77"/>
  <c r="BK13" i="115"/>
  <c r="BK13" i="40"/>
  <c r="BK13" i="29"/>
  <c r="BK13" i="21"/>
  <c r="BK13" i="114"/>
  <c r="BK13" i="104"/>
  <c r="BK13" i="99"/>
  <c r="BF16" i="77"/>
  <c r="BF16" i="115"/>
  <c r="BF16" i="40"/>
  <c r="BF16" i="29"/>
  <c r="BF16" i="114"/>
  <c r="BF16" i="21"/>
  <c r="BF16" i="104"/>
  <c r="BF16" i="99"/>
  <c r="BK16" i="77"/>
  <c r="BK16" i="115"/>
  <c r="BK16" i="29"/>
  <c r="BK16" i="114"/>
  <c r="BK16" i="104"/>
  <c r="BK16" i="40"/>
  <c r="BK16" i="21"/>
  <c r="BK16" i="99"/>
  <c r="BK22" i="77"/>
  <c r="BK22" i="40"/>
  <c r="BK22" i="21"/>
  <c r="BK22" i="99"/>
  <c r="BK22" i="115"/>
  <c r="BK22" i="114"/>
  <c r="BK22" i="29"/>
  <c r="BK22" i="104"/>
  <c r="BK36" i="2"/>
  <c r="BK35" i="77"/>
  <c r="BK35" i="115"/>
  <c r="BK35" i="29"/>
  <c r="BK35" i="40"/>
  <c r="BK35" i="21"/>
  <c r="BK35" i="114"/>
  <c r="BK35" i="104"/>
  <c r="BK35" i="99"/>
  <c r="BL13" i="77"/>
  <c r="BL13" i="115"/>
  <c r="BL13" i="29"/>
  <c r="BL13" i="21"/>
  <c r="BL13" i="99"/>
  <c r="BL13" i="114"/>
  <c r="BL13" i="104"/>
  <c r="BL13" i="40"/>
  <c r="BI27" i="2"/>
  <c r="BI26" i="40"/>
  <c r="BI26" i="77"/>
  <c r="BI26" i="21"/>
  <c r="BI26" i="99"/>
  <c r="BI26" i="115"/>
  <c r="BI26" i="114"/>
  <c r="BI26" i="29"/>
  <c r="BI26" i="104"/>
  <c r="BI44" i="2"/>
  <c r="BI43" i="104"/>
  <c r="BI43" i="99"/>
  <c r="BI43" i="21"/>
  <c r="BI43" i="114"/>
  <c r="BH44" i="2"/>
  <c r="BH43" i="21"/>
  <c r="BH43" i="104"/>
  <c r="BH43" i="114"/>
  <c r="BH43" i="99"/>
  <c r="BH37" i="2"/>
  <c r="BH36" i="40"/>
  <c r="BH36" i="115"/>
  <c r="BH36" i="77"/>
  <c r="BH36" i="29"/>
  <c r="BH36" i="21"/>
  <c r="BH36" i="104"/>
  <c r="BH36" i="114"/>
  <c r="BH36" i="99"/>
  <c r="V22" i="2"/>
  <c r="V21" i="40"/>
  <c r="V21" i="77"/>
  <c r="V21" i="21"/>
  <c r="V21" i="99"/>
  <c r="V21" i="115"/>
  <c r="V21" i="114"/>
  <c r="V21" i="29"/>
  <c r="V21" i="104"/>
  <c r="V19" i="40"/>
  <c r="V19" i="77"/>
  <c r="V19" i="99"/>
  <c r="V19" i="115"/>
  <c r="V19" i="29"/>
  <c r="V19" i="104"/>
  <c r="V19" i="114"/>
  <c r="V19" i="21"/>
  <c r="AL11" i="93"/>
  <c r="AL11" i="118"/>
  <c r="AL11" i="94"/>
  <c r="AL11" i="91"/>
  <c r="AL11" i="92"/>
  <c r="BH27" i="2"/>
  <c r="BH26" i="40"/>
  <c r="BH26" i="115"/>
  <c r="BH26" i="77"/>
  <c r="BH26" i="29"/>
  <c r="BH26" i="21"/>
  <c r="BH26" i="104"/>
  <c r="BH26" i="114"/>
  <c r="BH26" i="99"/>
  <c r="BJ58" i="2"/>
  <c r="BJ57" i="21"/>
  <c r="BJ57" i="114"/>
  <c r="BJ57" i="104"/>
  <c r="BJ57" i="99"/>
  <c r="BJ44" i="2"/>
  <c r="BJ43" i="21"/>
  <c r="BJ43" i="114"/>
  <c r="BJ43" i="104"/>
  <c r="BJ43" i="99"/>
  <c r="BL58" i="2"/>
  <c r="BL57" i="21"/>
  <c r="BL57" i="99"/>
  <c r="BL57" i="114"/>
  <c r="BL57" i="104"/>
  <c r="BG19" i="77"/>
  <c r="BG19" i="40"/>
  <c r="BG19" i="99"/>
  <c r="BG19" i="115"/>
  <c r="BG19" i="114"/>
  <c r="BG19" i="29"/>
  <c r="BG19" i="21"/>
  <c r="BG19" i="104"/>
  <c r="AM11" i="93"/>
  <c r="AM11" i="118"/>
  <c r="AM11" i="92"/>
  <c r="AM11" i="94"/>
  <c r="AM11" i="91"/>
  <c r="BF10" i="77"/>
  <c r="BF10" i="115"/>
  <c r="BF10" i="40"/>
  <c r="BF10" i="29"/>
  <c r="BF10" i="114"/>
  <c r="BF10" i="104"/>
  <c r="BF10" i="21"/>
  <c r="BF10" i="99"/>
  <c r="BK10" i="77"/>
  <c r="BK10" i="115"/>
  <c r="BK10" i="29"/>
  <c r="BK10" i="40"/>
  <c r="BK10" i="114"/>
  <c r="BK10" i="21"/>
  <c r="BK10" i="104"/>
  <c r="BK10" i="99"/>
  <c r="BF19" i="77"/>
  <c r="BF19" i="115"/>
  <c r="BF19" i="29"/>
  <c r="BF19" i="21"/>
  <c r="BF19" i="40"/>
  <c r="BF19" i="114"/>
  <c r="BF19" i="104"/>
  <c r="BF19" i="99"/>
  <c r="BL16" i="77"/>
  <c r="BL16" i="40"/>
  <c r="BL16" i="21"/>
  <c r="BL16" i="99"/>
  <c r="BL16" i="114"/>
  <c r="BL16" i="29"/>
  <c r="BL16" i="104"/>
  <c r="BL16" i="115"/>
  <c r="BL22" i="40"/>
  <c r="BL22" i="77"/>
  <c r="BL22" i="21"/>
  <c r="BL22" i="99"/>
  <c r="BL22" i="115"/>
  <c r="BL22" i="114"/>
  <c r="BL22" i="104"/>
  <c r="BL22" i="29"/>
  <c r="BL36" i="2"/>
  <c r="BL35" i="77"/>
  <c r="BL35" i="40"/>
  <c r="BL35" i="21"/>
  <c r="BL35" i="99"/>
  <c r="BL35" i="115"/>
  <c r="BL35" i="114"/>
  <c r="BL35" i="29"/>
  <c r="BL35" i="104"/>
  <c r="BI37" i="2"/>
  <c r="BI36" i="77"/>
  <c r="BI36" i="115"/>
  <c r="BI36" i="21"/>
  <c r="BI36" i="40"/>
  <c r="BI36" i="29"/>
  <c r="BI36" i="114"/>
  <c r="BI36" i="104"/>
  <c r="BI36" i="99"/>
  <c r="BG56" i="2"/>
  <c r="BG55" i="21"/>
  <c r="BG55" i="114"/>
  <c r="BG55" i="104"/>
  <c r="BG55" i="99"/>
  <c r="V29" i="115"/>
  <c r="V29" i="21"/>
  <c r="V29" i="29"/>
  <c r="V29" i="40"/>
  <c r="V29" i="104"/>
  <c r="V29" i="114"/>
  <c r="V29" i="77"/>
  <c r="V29" i="99"/>
  <c r="BE43" i="2"/>
  <c r="BE42" i="21"/>
  <c r="BE42" i="99"/>
  <c r="BE42" i="114"/>
  <c r="BE42" i="104"/>
  <c r="V34" i="115"/>
  <c r="V34" i="21"/>
  <c r="V34" i="40"/>
  <c r="V34" i="29"/>
  <c r="V34" i="77"/>
  <c r="V34" i="104"/>
  <c r="V34" i="114"/>
  <c r="V34" i="99"/>
  <c r="V25" i="115"/>
  <c r="V25" i="40"/>
  <c r="V25" i="29"/>
  <c r="V25" i="99"/>
  <c r="V25" i="77"/>
  <c r="V25" i="21"/>
  <c r="V25" i="104"/>
  <c r="V25" i="114"/>
  <c r="AL10" i="93"/>
  <c r="AL10" i="118"/>
  <c r="AL10" i="92"/>
  <c r="AL10" i="91"/>
  <c r="AL10" i="94"/>
  <c r="BJ32" i="2"/>
  <c r="BJ31" i="77"/>
  <c r="BJ31" i="115"/>
  <c r="BJ31" i="21"/>
  <c r="BJ31" i="40"/>
  <c r="BJ31" i="29"/>
  <c r="BJ31" i="114"/>
  <c r="BJ31" i="104"/>
  <c r="BJ31" i="99"/>
  <c r="BL10" i="77"/>
  <c r="BL10" i="40"/>
  <c r="BL10" i="21"/>
  <c r="BL10" i="99"/>
  <c r="BL10" i="115"/>
  <c r="BL10" i="114"/>
  <c r="BL10" i="29"/>
  <c r="BL10" i="104"/>
  <c r="BG22" i="40"/>
  <c r="BG22" i="115"/>
  <c r="BG22" i="21"/>
  <c r="BG22" i="77"/>
  <c r="BG22" i="29"/>
  <c r="BG22" i="99"/>
  <c r="BG22" i="114"/>
  <c r="BG22" i="104"/>
  <c r="BG26" i="2"/>
  <c r="BG25" i="115"/>
  <c r="BG25" i="40"/>
  <c r="BG25" i="29"/>
  <c r="BG25" i="21"/>
  <c r="BG25" i="77"/>
  <c r="BG25" i="104"/>
  <c r="BG25" i="99"/>
  <c r="BG25" i="114"/>
  <c r="BG43" i="2"/>
  <c r="BG42" i="104"/>
  <c r="BG42" i="21"/>
  <c r="BG42" i="99"/>
  <c r="BG42" i="114"/>
  <c r="BK19" i="77"/>
  <c r="BK19" i="115"/>
  <c r="BK19" i="40"/>
  <c r="BK19" i="29"/>
  <c r="BK19" i="21"/>
  <c r="BK19" i="114"/>
  <c r="BK19" i="104"/>
  <c r="BK19" i="99"/>
  <c r="BF26" i="2"/>
  <c r="BF25" i="40"/>
  <c r="BF25" i="77"/>
  <c r="BF25" i="115"/>
  <c r="BF25" i="21"/>
  <c r="BF25" i="99"/>
  <c r="BF25" i="114"/>
  <c r="BF25" i="29"/>
  <c r="BF25" i="104"/>
  <c r="BK26" i="2"/>
  <c r="BK25" i="40"/>
  <c r="BK25" i="115"/>
  <c r="BK25" i="77"/>
  <c r="BK25" i="29"/>
  <c r="BK25" i="99"/>
  <c r="BK25" i="114"/>
  <c r="BK25" i="21"/>
  <c r="BK25" i="104"/>
  <c r="BF31" i="2"/>
  <c r="BF30" i="115"/>
  <c r="BF30" i="40"/>
  <c r="BF30" i="29"/>
  <c r="BF30" i="21"/>
  <c r="BF30" i="77"/>
  <c r="BF30" i="104"/>
  <c r="BF30" i="99"/>
  <c r="BF30" i="114"/>
  <c r="BK31" i="2"/>
  <c r="BK30" i="115"/>
  <c r="BK30" i="40"/>
  <c r="BK30" i="29"/>
  <c r="BK30" i="21"/>
  <c r="BK30" i="77"/>
  <c r="BK30" i="104"/>
  <c r="BK30" i="99"/>
  <c r="BK30" i="114"/>
  <c r="AN14" i="93"/>
  <c r="AN14" i="118"/>
  <c r="AN14" i="92"/>
  <c r="AN14" i="91"/>
  <c r="AN14" i="94"/>
  <c r="BG13" i="77"/>
  <c r="BG13" i="40"/>
  <c r="BG13" i="21"/>
  <c r="BG13" i="99"/>
  <c r="BG13" i="114"/>
  <c r="BG13" i="29"/>
  <c r="BG13" i="104"/>
  <c r="BG13" i="115"/>
  <c r="BL26" i="2"/>
  <c r="BL25" i="115"/>
  <c r="BL25" i="40"/>
  <c r="BL25" i="29"/>
  <c r="BL25" i="21"/>
  <c r="BL25" i="104"/>
  <c r="BL25" i="77"/>
  <c r="BL25" i="99"/>
  <c r="BL25" i="114"/>
  <c r="BI57" i="2"/>
  <c r="BI56" i="114"/>
  <c r="BI56" i="104"/>
  <c r="BI56" i="21"/>
  <c r="BI56" i="99"/>
  <c r="BI32" i="2"/>
  <c r="BI31" i="115"/>
  <c r="BI31" i="40"/>
  <c r="BI31" i="29"/>
  <c r="BI31" i="77"/>
  <c r="BI31" i="104"/>
  <c r="BI31" i="99"/>
  <c r="BI31" i="21"/>
  <c r="BI31" i="114"/>
  <c r="BE56" i="21"/>
  <c r="BE56" i="99"/>
  <c r="BE57" i="2"/>
  <c r="BE56" i="114"/>
  <c r="BE56" i="104"/>
  <c r="C14" i="93"/>
  <c r="C14" i="118"/>
  <c r="C14" i="92"/>
  <c r="C14" i="94"/>
  <c r="C14" i="91"/>
  <c r="V13" i="115"/>
  <c r="V13" i="29"/>
  <c r="V13" i="21"/>
  <c r="V13" i="99"/>
  <c r="V13" i="40"/>
  <c r="V13" i="77"/>
  <c r="V13" i="104"/>
  <c r="V13" i="114"/>
  <c r="V27" i="2"/>
  <c r="V26" i="40"/>
  <c r="V26" i="77"/>
  <c r="V26" i="115"/>
  <c r="V26" i="29"/>
  <c r="V26" i="99"/>
  <c r="V26" i="21"/>
  <c r="V26" i="104"/>
  <c r="V26" i="114"/>
  <c r="C13" i="93"/>
  <c r="C13" i="118"/>
  <c r="C13" i="92"/>
  <c r="C13" i="91"/>
  <c r="C13" i="94"/>
  <c r="V12" i="115"/>
  <c r="V12" i="21"/>
  <c r="V12" i="40"/>
  <c r="V12" i="29"/>
  <c r="V12" i="77"/>
  <c r="V12" i="104"/>
  <c r="V12" i="114"/>
  <c r="V12" i="99"/>
  <c r="V42" i="2"/>
  <c r="V41" i="21"/>
  <c r="V41" i="99"/>
  <c r="V41" i="114"/>
  <c r="V41" i="104"/>
  <c r="V18" i="115"/>
  <c r="V18" i="21"/>
  <c r="V18" i="29"/>
  <c r="V18" i="104"/>
  <c r="V18" i="114"/>
  <c r="V18" i="77"/>
  <c r="V18" i="99"/>
  <c r="V18" i="40"/>
  <c r="V10" i="2"/>
  <c r="C10" i="93"/>
  <c r="C10" i="118"/>
  <c r="C10" i="92"/>
  <c r="C10" i="94"/>
  <c r="C10" i="91"/>
  <c r="V9" i="40"/>
  <c r="V9" i="77"/>
  <c r="V9" i="115"/>
  <c r="V9" i="99"/>
  <c r="V9" i="21"/>
  <c r="V9" i="104"/>
  <c r="V9" i="29"/>
  <c r="V9" i="114"/>
  <c r="V36" i="2"/>
  <c r="V30" i="2"/>
  <c r="V24" i="115"/>
  <c r="V24" i="21"/>
  <c r="V24" i="40"/>
  <c r="V24" i="29"/>
  <c r="V24" i="77"/>
  <c r="V24" i="104"/>
  <c r="V24" i="114"/>
  <c r="V24" i="99"/>
  <c r="V16" i="2"/>
  <c r="V15" i="40"/>
  <c r="V15" i="77"/>
  <c r="V15" i="115"/>
  <c r="V15" i="29"/>
  <c r="V15" i="21"/>
  <c r="V15" i="99"/>
  <c r="V15" i="114"/>
  <c r="V15" i="104"/>
  <c r="C8" i="93"/>
  <c r="C8" i="118"/>
  <c r="C8" i="92"/>
  <c r="C8" i="91"/>
  <c r="C8" i="94"/>
  <c r="V7" i="40"/>
  <c r="V7" i="77"/>
  <c r="V7" i="99"/>
  <c r="V7" i="21"/>
  <c r="V7" i="29"/>
  <c r="V7" i="104"/>
  <c r="V7" i="114"/>
  <c r="V7" i="115"/>
  <c r="AL8" i="93"/>
  <c r="AL8" i="118"/>
  <c r="AL8" i="92"/>
  <c r="AL8" i="94"/>
  <c r="AL8" i="91"/>
  <c r="BH32" i="2"/>
  <c r="BH31" i="40"/>
  <c r="BH31" i="115"/>
  <c r="BH31" i="77"/>
  <c r="BH31" i="29"/>
  <c r="BH31" i="21"/>
  <c r="BH31" i="104"/>
  <c r="BH31" i="114"/>
  <c r="BH31" i="99"/>
  <c r="BJ27" i="2"/>
  <c r="BJ26" i="115"/>
  <c r="BJ26" i="40"/>
  <c r="BJ26" i="29"/>
  <c r="BJ26" i="77"/>
  <c r="BJ26" i="104"/>
  <c r="BJ26" i="21"/>
  <c r="BJ26" i="99"/>
  <c r="BJ26" i="114"/>
  <c r="BJ37" i="2"/>
  <c r="BJ36" i="77"/>
  <c r="BJ36" i="115"/>
  <c r="BJ36" i="29"/>
  <c r="BJ36" i="99"/>
  <c r="BJ36" i="40"/>
  <c r="BJ36" i="114"/>
  <c r="BJ36" i="104"/>
  <c r="BJ36" i="21"/>
  <c r="BG16" i="77"/>
  <c r="BG16" i="115"/>
  <c r="BG16" i="21"/>
  <c r="BG16" i="29"/>
  <c r="BG16" i="99"/>
  <c r="BG16" i="40"/>
  <c r="BG16" i="114"/>
  <c r="BG16" i="104"/>
  <c r="BG31" i="2"/>
  <c r="BG30" i="77"/>
  <c r="BG30" i="115"/>
  <c r="BG30" i="40"/>
  <c r="BG30" i="29"/>
  <c r="BG30" i="21"/>
  <c r="BG30" i="114"/>
  <c r="BG30" i="104"/>
  <c r="BG30" i="99"/>
  <c r="AM14" i="93"/>
  <c r="AM14" i="118"/>
  <c r="AM14" i="92"/>
  <c r="AM14" i="94"/>
  <c r="AM14" i="91"/>
  <c r="BF13" i="77"/>
  <c r="BF13" i="115"/>
  <c r="BF13" i="29"/>
  <c r="BF13" i="21"/>
  <c r="BF13" i="114"/>
  <c r="BF13" i="104"/>
  <c r="BF13" i="40"/>
  <c r="BF13" i="99"/>
  <c r="BF22" i="77"/>
  <c r="BF22" i="115"/>
  <c r="BF22" i="21"/>
  <c r="BF22" i="29"/>
  <c r="BF22" i="99"/>
  <c r="BF22" i="114"/>
  <c r="BF22" i="104"/>
  <c r="BF22" i="40"/>
  <c r="BF36" i="2"/>
  <c r="BF35" i="77"/>
  <c r="BF35" i="115"/>
  <c r="BF35" i="40"/>
  <c r="BF35" i="29"/>
  <c r="BF35" i="114"/>
  <c r="BF35" i="21"/>
  <c r="BF35" i="104"/>
  <c r="BF35" i="99"/>
  <c r="AN11" i="93"/>
  <c r="AN11" i="118"/>
  <c r="AN11" i="92"/>
  <c r="AN11" i="91"/>
  <c r="AN11" i="94"/>
  <c r="BG10" i="77"/>
  <c r="BG10" i="115"/>
  <c r="BG10" i="21"/>
  <c r="BG10" i="29"/>
  <c r="BG10" i="99"/>
  <c r="BG10" i="114"/>
  <c r="BG10" i="104"/>
  <c r="BG10" i="40"/>
  <c r="BL19" i="77"/>
  <c r="BL19" i="115"/>
  <c r="BL19" i="29"/>
  <c r="BL19" i="99"/>
  <c r="BL19" i="40"/>
  <c r="BL19" i="114"/>
  <c r="BL19" i="21"/>
  <c r="BL19" i="104"/>
  <c r="BL31" i="2"/>
  <c r="BL30" i="77"/>
  <c r="BL30" i="115"/>
  <c r="BL30" i="29"/>
  <c r="BL30" i="114"/>
  <c r="BL30" i="104"/>
  <c r="BL30" i="40"/>
  <c r="BL30" i="21"/>
  <c r="BL30" i="99"/>
  <c r="BL44" i="2"/>
  <c r="BL43" i="21"/>
  <c r="BL43" i="99"/>
  <c r="BL43" i="114"/>
  <c r="BL43" i="104"/>
  <c r="BE13" i="2"/>
  <c r="BE12" i="40"/>
  <c r="BE12" i="115"/>
  <c r="BE12" i="77"/>
  <c r="BE12" i="29"/>
  <c r="BE12" i="104"/>
  <c r="BE12" i="114"/>
  <c r="BE12" i="99"/>
  <c r="BE12" i="21"/>
  <c r="BE16" i="21"/>
  <c r="BE16" i="40"/>
  <c r="BE16" i="115"/>
  <c r="BE16" i="77"/>
  <c r="BE16" i="29"/>
  <c r="BE16" i="104"/>
  <c r="BE16" i="114"/>
  <c r="BE16" i="99"/>
  <c r="BE22" i="21"/>
  <c r="BE22" i="40"/>
  <c r="BE22" i="115"/>
  <c r="BE22" i="77"/>
  <c r="BE22" i="29"/>
  <c r="BE22" i="104"/>
  <c r="BE22" i="114"/>
  <c r="BE22" i="99"/>
  <c r="BE36" i="2"/>
  <c r="BE35" i="21"/>
  <c r="BE35" i="115"/>
  <c r="BE35" i="29"/>
  <c r="BE35" i="104"/>
  <c r="BE35" i="99"/>
  <c r="BE35" i="40"/>
  <c r="BE35" i="77"/>
  <c r="BE35" i="114"/>
  <c r="BE19" i="2"/>
  <c r="BE18" i="40"/>
  <c r="BE18" i="115"/>
  <c r="BE18" i="77"/>
  <c r="BE18" i="29"/>
  <c r="BE18" i="104"/>
  <c r="BE18" i="114"/>
  <c r="BE18" i="99"/>
  <c r="BE18" i="21"/>
  <c r="BE10" i="21"/>
  <c r="BE10" i="40"/>
  <c r="BE10" i="115"/>
  <c r="BE10" i="77"/>
  <c r="BE10" i="29"/>
  <c r="BE10" i="104"/>
  <c r="BE10" i="114"/>
  <c r="BE10" i="99"/>
  <c r="BE31" i="2"/>
  <c r="BE30" i="21"/>
  <c r="BE30" i="40"/>
  <c r="BE30" i="77"/>
  <c r="BE30" i="114"/>
  <c r="BE30" i="115"/>
  <c r="BE30" i="29"/>
  <c r="BE30" i="104"/>
  <c r="BE30" i="99"/>
  <c r="BE9" i="40"/>
  <c r="BE9" i="115"/>
  <c r="BE9" i="77"/>
  <c r="BE9" i="29"/>
  <c r="BE9" i="21"/>
  <c r="BE9" i="104"/>
  <c r="BE9" i="114"/>
  <c r="BE9" i="99"/>
  <c r="BE26" i="2"/>
  <c r="BE25" i="21"/>
  <c r="BE25" i="115"/>
  <c r="BE25" i="29"/>
  <c r="BE25" i="104"/>
  <c r="BE25" i="99"/>
  <c r="BE25" i="40"/>
  <c r="BE25" i="77"/>
  <c r="BE25" i="114"/>
  <c r="BE15" i="40"/>
  <c r="BE15" i="115"/>
  <c r="BE15" i="77"/>
  <c r="BE15" i="29"/>
  <c r="BE15" i="21"/>
  <c r="BE15" i="104"/>
  <c r="BE15" i="114"/>
  <c r="BE15" i="99"/>
  <c r="BE7" i="21"/>
  <c r="BE7" i="115"/>
  <c r="BE7" i="104"/>
  <c r="BE7" i="99"/>
  <c r="BE7" i="40"/>
  <c r="BE7" i="77"/>
  <c r="BE7" i="114"/>
  <c r="BE7" i="29"/>
  <c r="B4" i="167"/>
  <c r="C4" i="167"/>
  <c r="D4" i="167"/>
  <c r="E4" i="167"/>
  <c r="B5" i="167"/>
  <c r="C5" i="167"/>
  <c r="D5" i="167"/>
  <c r="E5" i="167"/>
  <c r="B7" i="167"/>
  <c r="C7" i="167"/>
  <c r="D7" i="167"/>
  <c r="E7" i="167"/>
  <c r="B4" i="166"/>
  <c r="C4" i="166"/>
  <c r="D4" i="166"/>
  <c r="E4" i="166"/>
  <c r="B5" i="166"/>
  <c r="C5" i="166"/>
  <c r="D5" i="166"/>
  <c r="E5" i="166"/>
  <c r="B7" i="166"/>
  <c r="C7" i="166"/>
  <c r="D7" i="166"/>
  <c r="E7" i="166"/>
  <c r="B4" i="165"/>
  <c r="C4" i="165"/>
  <c r="D4" i="165"/>
  <c r="E4" i="165"/>
  <c r="B5" i="165"/>
  <c r="C5" i="165"/>
  <c r="D5" i="165"/>
  <c r="E5" i="165"/>
  <c r="B7" i="165"/>
  <c r="C7" i="165"/>
  <c r="D7" i="165"/>
  <c r="E7" i="165"/>
  <c r="B4" i="164"/>
  <c r="C4" i="164"/>
  <c r="D4" i="164"/>
  <c r="E4" i="164"/>
  <c r="B5" i="164"/>
  <c r="C5" i="164"/>
  <c r="D5" i="164"/>
  <c r="E5" i="164"/>
  <c r="B7" i="164"/>
  <c r="C7" i="164"/>
  <c r="D7" i="164"/>
  <c r="E7" i="164"/>
  <c r="B4" i="162"/>
  <c r="C4" i="162"/>
  <c r="D4" i="162"/>
  <c r="E4" i="162"/>
  <c r="B5" i="162"/>
  <c r="C5" i="162"/>
  <c r="D5" i="162"/>
  <c r="E5" i="162"/>
  <c r="B7" i="162"/>
  <c r="C7" i="162"/>
  <c r="D7" i="162"/>
  <c r="E7" i="162"/>
  <c r="B4" i="161"/>
  <c r="C4" i="161"/>
  <c r="D4" i="161"/>
  <c r="E4" i="161"/>
  <c r="B5" i="161"/>
  <c r="C5" i="161"/>
  <c r="D5" i="161"/>
  <c r="E5" i="161"/>
  <c r="B7" i="161"/>
  <c r="C7" i="161"/>
  <c r="D7" i="161"/>
  <c r="E7" i="161"/>
  <c r="B4" i="160"/>
  <c r="C4" i="160"/>
  <c r="D4" i="160"/>
  <c r="E4" i="160"/>
  <c r="F4" i="160"/>
  <c r="B5" i="160"/>
  <c r="C5" i="160"/>
  <c r="D5" i="160"/>
  <c r="E5" i="160"/>
  <c r="F5" i="160"/>
  <c r="B7" i="160"/>
  <c r="C7" i="160"/>
  <c r="D7" i="160"/>
  <c r="E7" i="160"/>
  <c r="F7" i="160"/>
  <c r="B4" i="158"/>
  <c r="C4" i="158"/>
  <c r="D4" i="158"/>
  <c r="E4" i="158"/>
  <c r="B5" i="158"/>
  <c r="C5" i="158"/>
  <c r="D5" i="158"/>
  <c r="E5" i="158"/>
  <c r="B7" i="158"/>
  <c r="C7" i="158"/>
  <c r="D7" i="158"/>
  <c r="E7" i="158"/>
  <c r="B7" i="97"/>
  <c r="C7" i="97"/>
  <c r="D7" i="97"/>
  <c r="E7" i="97"/>
  <c r="B8" i="125"/>
  <c r="C8" i="125"/>
  <c r="D8" i="125"/>
  <c r="E8" i="125"/>
  <c r="B8" i="96"/>
  <c r="C8" i="96"/>
  <c r="D8" i="96"/>
  <c r="E8" i="96"/>
  <c r="B4" i="95"/>
  <c r="C4" i="95"/>
  <c r="D4" i="95"/>
  <c r="E4" i="95"/>
  <c r="B5" i="95"/>
  <c r="C5" i="95"/>
  <c r="D5" i="95"/>
  <c r="E5" i="95"/>
  <c r="B7" i="95"/>
  <c r="C7" i="95"/>
  <c r="D7" i="95"/>
  <c r="E7" i="95"/>
  <c r="C6" i="112"/>
  <c r="D6" i="112"/>
  <c r="E6" i="112"/>
  <c r="F6" i="112"/>
  <c r="G6" i="112"/>
  <c r="C20" i="112"/>
  <c r="D20" i="112"/>
  <c r="E20" i="112"/>
  <c r="F20" i="112"/>
  <c r="G20" i="112"/>
  <c r="C40" i="112"/>
  <c r="D40" i="112"/>
  <c r="E40" i="112"/>
  <c r="F40" i="112"/>
  <c r="G40" i="112"/>
  <c r="C50" i="112"/>
  <c r="D50" i="112"/>
  <c r="E50" i="112"/>
  <c r="F50" i="112"/>
  <c r="G50" i="112"/>
  <c r="C51" i="112"/>
  <c r="D51" i="112"/>
  <c r="E51" i="112"/>
  <c r="F51" i="112"/>
  <c r="G51" i="112"/>
  <c r="C53" i="112"/>
  <c r="D53" i="112"/>
  <c r="E53" i="112"/>
  <c r="F53" i="112"/>
  <c r="G53" i="112"/>
  <c r="C54" i="112"/>
  <c r="D54" i="112"/>
  <c r="E54" i="112"/>
  <c r="F54" i="112"/>
  <c r="G54" i="112"/>
  <c r="C55" i="112"/>
  <c r="D55" i="112"/>
  <c r="E55" i="112"/>
  <c r="F55" i="112"/>
  <c r="G55" i="112"/>
  <c r="C56" i="112"/>
  <c r="D56" i="112"/>
  <c r="E56" i="112"/>
  <c r="F56" i="112"/>
  <c r="G56" i="112"/>
  <c r="C57" i="112"/>
  <c r="D57" i="112"/>
  <c r="E57" i="112"/>
  <c r="F57" i="112"/>
  <c r="G57" i="112"/>
  <c r="C58" i="112"/>
  <c r="D58" i="112"/>
  <c r="E58" i="112"/>
  <c r="F58" i="112"/>
  <c r="G58" i="112"/>
  <c r="B3" i="106"/>
  <c r="C3" i="112" s="1"/>
  <c r="C3" i="106"/>
  <c r="D3" i="112" s="1"/>
  <c r="D3" i="106"/>
  <c r="E3" i="112" s="1"/>
  <c r="E3" i="106"/>
  <c r="F3" i="112" s="1"/>
  <c r="F3" i="106"/>
  <c r="G3" i="112" s="1"/>
  <c r="B4" i="106"/>
  <c r="C4" i="112" s="1"/>
  <c r="C4" i="106"/>
  <c r="D4" i="112" s="1"/>
  <c r="D4" i="106"/>
  <c r="E4" i="112" s="1"/>
  <c r="E4" i="106"/>
  <c r="F4" i="112" s="1"/>
  <c r="F4" i="106"/>
  <c r="G4" i="112" s="1"/>
  <c r="B6" i="106"/>
  <c r="C6" i="106"/>
  <c r="D6" i="106"/>
  <c r="E6" i="106"/>
  <c r="F6" i="106"/>
  <c r="B3" i="40"/>
  <c r="C3" i="40"/>
  <c r="D3" i="40"/>
  <c r="E3" i="40"/>
  <c r="F3" i="40"/>
  <c r="B4" i="40"/>
  <c r="C4" i="40"/>
  <c r="D4" i="40"/>
  <c r="E4" i="40"/>
  <c r="F4" i="40"/>
  <c r="B6" i="40"/>
  <c r="C6" i="40"/>
  <c r="D6" i="40"/>
  <c r="E6" i="40"/>
  <c r="F6" i="40"/>
  <c r="B3" i="115"/>
  <c r="C3" i="115"/>
  <c r="D3" i="115"/>
  <c r="E3" i="115"/>
  <c r="F3" i="115"/>
  <c r="B4" i="115"/>
  <c r="C4" i="115"/>
  <c r="D4" i="115"/>
  <c r="E4" i="115"/>
  <c r="F4" i="115"/>
  <c r="B6" i="115"/>
  <c r="C6" i="115"/>
  <c r="D6" i="115"/>
  <c r="E6" i="115"/>
  <c r="F6" i="115"/>
  <c r="B3" i="77"/>
  <c r="C3" i="77"/>
  <c r="D3" i="77"/>
  <c r="E3" i="77"/>
  <c r="F3" i="77"/>
  <c r="B4" i="77"/>
  <c r="C4" i="77"/>
  <c r="D4" i="77"/>
  <c r="E4" i="77"/>
  <c r="F4" i="77"/>
  <c r="B6" i="77"/>
  <c r="C6" i="77"/>
  <c r="D6" i="77"/>
  <c r="E6" i="77"/>
  <c r="F6" i="77"/>
  <c r="B3" i="29"/>
  <c r="C3" i="29"/>
  <c r="D3" i="29"/>
  <c r="E3" i="29"/>
  <c r="F3" i="29"/>
  <c r="B4" i="29"/>
  <c r="C4" i="29"/>
  <c r="D4" i="29"/>
  <c r="E4" i="29"/>
  <c r="F4" i="29"/>
  <c r="B6" i="29"/>
  <c r="C6" i="29"/>
  <c r="D6" i="29"/>
  <c r="E6" i="29"/>
  <c r="F6" i="29"/>
  <c r="B3" i="21"/>
  <c r="C3" i="21"/>
  <c r="D3" i="21"/>
  <c r="E3" i="21"/>
  <c r="F3" i="21"/>
  <c r="B4" i="21"/>
  <c r="C4" i="21"/>
  <c r="D4" i="21"/>
  <c r="E4" i="21"/>
  <c r="F4" i="21"/>
  <c r="B6" i="21"/>
  <c r="C6" i="21"/>
  <c r="D6" i="21"/>
  <c r="E6" i="21"/>
  <c r="F6" i="21"/>
  <c r="B50" i="21"/>
  <c r="C50" i="21"/>
  <c r="D50" i="21"/>
  <c r="E50" i="21"/>
  <c r="F50" i="21"/>
  <c r="B51" i="21"/>
  <c r="C51" i="21"/>
  <c r="D51" i="21"/>
  <c r="E51" i="21"/>
  <c r="F51" i="21"/>
  <c r="B53" i="21"/>
  <c r="C53" i="21"/>
  <c r="D53" i="21"/>
  <c r="E53" i="21"/>
  <c r="F53" i="21"/>
  <c r="B54" i="21"/>
  <c r="C54" i="21"/>
  <c r="D54" i="21"/>
  <c r="E54" i="21"/>
  <c r="F54" i="21"/>
  <c r="B55" i="21"/>
  <c r="C55" i="21"/>
  <c r="D55" i="21"/>
  <c r="E55" i="21"/>
  <c r="F55" i="21"/>
  <c r="B56" i="21"/>
  <c r="C56" i="21"/>
  <c r="D56" i="21"/>
  <c r="E56" i="21"/>
  <c r="F56" i="21"/>
  <c r="B57" i="21"/>
  <c r="C57" i="21"/>
  <c r="D57" i="21"/>
  <c r="E57" i="21"/>
  <c r="F57" i="21"/>
  <c r="B58" i="21"/>
  <c r="C58" i="21"/>
  <c r="D58" i="21"/>
  <c r="E58" i="21"/>
  <c r="F58" i="21"/>
  <c r="B3" i="104"/>
  <c r="C3" i="104"/>
  <c r="D3" i="104"/>
  <c r="E3" i="104"/>
  <c r="F3" i="104"/>
  <c r="B4" i="104"/>
  <c r="C4" i="104"/>
  <c r="D4" i="104"/>
  <c r="E4" i="104"/>
  <c r="F4" i="104"/>
  <c r="B6" i="104"/>
  <c r="C6" i="104"/>
  <c r="D6" i="104"/>
  <c r="E6" i="104"/>
  <c r="F6" i="104"/>
  <c r="D9" i="104"/>
  <c r="D15" i="104"/>
  <c r="D21" i="104"/>
  <c r="D41" i="104"/>
  <c r="B50" i="104"/>
  <c r="C50" i="104"/>
  <c r="D50" i="104"/>
  <c r="E50" i="104"/>
  <c r="F50" i="104"/>
  <c r="B51" i="104"/>
  <c r="C51" i="104"/>
  <c r="D51" i="104"/>
  <c r="E51" i="104"/>
  <c r="F51" i="104"/>
  <c r="B53" i="104"/>
  <c r="C53" i="104"/>
  <c r="D53" i="104"/>
  <c r="E53" i="104"/>
  <c r="F53" i="104"/>
  <c r="B54" i="104"/>
  <c r="C54" i="104"/>
  <c r="D54" i="104"/>
  <c r="E54" i="104"/>
  <c r="F54" i="104"/>
  <c r="B55" i="104"/>
  <c r="C55" i="104"/>
  <c r="D55" i="104"/>
  <c r="E55" i="104"/>
  <c r="F55" i="104"/>
  <c r="B56" i="104"/>
  <c r="C56" i="104"/>
  <c r="D56" i="104"/>
  <c r="E56" i="104"/>
  <c r="F56" i="104"/>
  <c r="B57" i="104"/>
  <c r="C57" i="104"/>
  <c r="D57" i="104"/>
  <c r="E57" i="104"/>
  <c r="F57" i="104"/>
  <c r="B58" i="104"/>
  <c r="C58" i="104"/>
  <c r="D58" i="104"/>
  <c r="E58" i="104"/>
  <c r="F58" i="104"/>
  <c r="C3" i="114"/>
  <c r="D3" i="114"/>
  <c r="E3" i="114"/>
  <c r="C4" i="114"/>
  <c r="D4" i="114"/>
  <c r="E4" i="114"/>
  <c r="C6" i="114"/>
  <c r="D6" i="114"/>
  <c r="E6" i="114"/>
  <c r="D7" i="114"/>
  <c r="E15" i="114"/>
  <c r="E21" i="114"/>
  <c r="E41" i="114"/>
  <c r="C50" i="114"/>
  <c r="D50" i="114"/>
  <c r="E50" i="114"/>
  <c r="C51" i="114"/>
  <c r="D51" i="114"/>
  <c r="E51" i="114"/>
  <c r="C53" i="114"/>
  <c r="D53" i="114"/>
  <c r="E53" i="114"/>
  <c r="C54" i="114"/>
  <c r="D54" i="114"/>
  <c r="E54" i="114"/>
  <c r="C55" i="114"/>
  <c r="D55" i="114"/>
  <c r="E55" i="114"/>
  <c r="C56" i="114"/>
  <c r="D56" i="114"/>
  <c r="E56" i="114"/>
  <c r="C57" i="114"/>
  <c r="D57" i="114"/>
  <c r="E57" i="114"/>
  <c r="C58" i="114"/>
  <c r="D58" i="114"/>
  <c r="E58" i="114"/>
  <c r="B3" i="99"/>
  <c r="C3" i="99"/>
  <c r="D3" i="99"/>
  <c r="E3" i="99"/>
  <c r="B4" i="99"/>
  <c r="C4" i="99"/>
  <c r="D4" i="99"/>
  <c r="E4" i="99"/>
  <c r="B6" i="99"/>
  <c r="C6" i="99"/>
  <c r="D6" i="99"/>
  <c r="E6" i="99"/>
  <c r="D7" i="99"/>
  <c r="D9" i="99"/>
  <c r="D15" i="99"/>
  <c r="D18" i="99"/>
  <c r="D21" i="99"/>
  <c r="D24" i="99"/>
  <c r="D29" i="99"/>
  <c r="D34" i="99"/>
  <c r="D41" i="99"/>
  <c r="B50" i="99"/>
  <c r="C50" i="99"/>
  <c r="D50" i="99"/>
  <c r="E50" i="99"/>
  <c r="B51" i="99"/>
  <c r="C51" i="99"/>
  <c r="D51" i="99"/>
  <c r="E51" i="99"/>
  <c r="B53" i="99"/>
  <c r="C53" i="99"/>
  <c r="D53" i="99"/>
  <c r="E53" i="99"/>
  <c r="B54" i="99"/>
  <c r="C54" i="99"/>
  <c r="D54" i="99"/>
  <c r="E54" i="99"/>
  <c r="B55" i="99"/>
  <c r="C55" i="99"/>
  <c r="D55" i="99"/>
  <c r="E55" i="99"/>
  <c r="B56" i="99"/>
  <c r="C56" i="99"/>
  <c r="D56" i="99"/>
  <c r="E56" i="99"/>
  <c r="B57" i="99"/>
  <c r="C57" i="99"/>
  <c r="D57" i="99"/>
  <c r="E57" i="99"/>
  <c r="B58" i="99"/>
  <c r="C58" i="99"/>
  <c r="D58" i="99"/>
  <c r="E58" i="99"/>
  <c r="D7" i="2"/>
  <c r="D7" i="77" s="1"/>
  <c r="D9" i="2"/>
  <c r="D9" i="77" s="1"/>
  <c r="D12" i="2"/>
  <c r="D15" i="2"/>
  <c r="D15" i="114" s="1"/>
  <c r="D18" i="2"/>
  <c r="D19" i="2"/>
  <c r="D19" i="77" s="1"/>
  <c r="D21" i="2"/>
  <c r="D21" i="114" s="1"/>
  <c r="D24" i="2"/>
  <c r="D29" i="2"/>
  <c r="D30" i="2"/>
  <c r="D30" i="77" s="1"/>
  <c r="D34" i="2"/>
  <c r="D34" i="115" s="1"/>
  <c r="D41" i="2"/>
  <c r="D41" i="114" s="1"/>
  <c r="B3" i="114"/>
  <c r="F3" i="114"/>
  <c r="B4" i="114"/>
  <c r="F4" i="114"/>
  <c r="B6" i="114"/>
  <c r="F6" i="114"/>
  <c r="B50" i="114"/>
  <c r="F50" i="114"/>
  <c r="B51" i="114"/>
  <c r="F51" i="114"/>
  <c r="B53" i="114"/>
  <c r="F53" i="114"/>
  <c r="B54" i="114"/>
  <c r="F54" i="114"/>
  <c r="B55" i="114"/>
  <c r="F55" i="114"/>
  <c r="B56" i="114"/>
  <c r="F56" i="114"/>
  <c r="B57" i="114"/>
  <c r="F57" i="114"/>
  <c r="B58" i="114"/>
  <c r="F58" i="114"/>
  <c r="F3" i="99"/>
  <c r="F4" i="99"/>
  <c r="F6" i="99"/>
  <c r="F50" i="99"/>
  <c r="F51" i="99"/>
  <c r="F53" i="99"/>
  <c r="F54" i="99"/>
  <c r="F55" i="99"/>
  <c r="F56" i="99"/>
  <c r="F57" i="99"/>
  <c r="F58" i="99"/>
  <c r="E7" i="2"/>
  <c r="E7" i="77" s="1"/>
  <c r="E9" i="2"/>
  <c r="E12" i="2"/>
  <c r="E12" i="77" s="1"/>
  <c r="E15" i="2"/>
  <c r="E16" i="2"/>
  <c r="E18" i="2"/>
  <c r="E18" i="114" s="1"/>
  <c r="E21" i="2"/>
  <c r="E22" i="2" s="1"/>
  <c r="E24" i="2"/>
  <c r="E24" i="114" s="1"/>
  <c r="E29" i="2"/>
  <c r="E29" i="114" s="1"/>
  <c r="E34" i="2"/>
  <c r="E34" i="115" s="1"/>
  <c r="E41" i="2"/>
  <c r="F41" i="112" s="1"/>
  <c r="E42" i="2"/>
  <c r="F42" i="112" s="1"/>
  <c r="E17" i="158" l="1"/>
  <c r="E17" i="162"/>
  <c r="E17" i="161"/>
  <c r="E17" i="160"/>
  <c r="F22" i="112"/>
  <c r="E22" i="106"/>
  <c r="E22" i="40"/>
  <c r="E22" i="115"/>
  <c r="E22" i="99"/>
  <c r="E22" i="77"/>
  <c r="E22" i="29"/>
  <c r="E22" i="21"/>
  <c r="E22" i="104"/>
  <c r="E22" i="114"/>
  <c r="D13" i="167"/>
  <c r="D13" i="166"/>
  <c r="D13" i="165"/>
  <c r="D13" i="164"/>
  <c r="D13" i="97"/>
  <c r="D14" i="125"/>
  <c r="D14" i="96"/>
  <c r="D13" i="95"/>
  <c r="E12" i="112"/>
  <c r="D12" i="106"/>
  <c r="D12" i="40"/>
  <c r="D12" i="115"/>
  <c r="E7" i="104"/>
  <c r="D41" i="21"/>
  <c r="D21" i="21"/>
  <c r="D15" i="21"/>
  <c r="D9" i="21"/>
  <c r="E7" i="21"/>
  <c r="D21" i="29"/>
  <c r="D15" i="29"/>
  <c r="D9" i="29"/>
  <c r="E7" i="29"/>
  <c r="D21" i="77"/>
  <c r="D15" i="77"/>
  <c r="F16" i="112"/>
  <c r="E16" i="106"/>
  <c r="E16" i="40"/>
  <c r="E16" i="115"/>
  <c r="D30" i="99"/>
  <c r="D19" i="99"/>
  <c r="D12" i="99"/>
  <c r="D30" i="114"/>
  <c r="E15" i="106"/>
  <c r="E15" i="40"/>
  <c r="E15" i="115"/>
  <c r="F15" i="112"/>
  <c r="E8" i="158"/>
  <c r="E8" i="160"/>
  <c r="E8" i="167"/>
  <c r="E8" i="166"/>
  <c r="E8" i="165"/>
  <c r="E8" i="164"/>
  <c r="E8" i="162"/>
  <c r="E8" i="161"/>
  <c r="E7" i="106"/>
  <c r="E7" i="40"/>
  <c r="E7" i="115"/>
  <c r="E8" i="97"/>
  <c r="E9" i="125"/>
  <c r="E9" i="96"/>
  <c r="E8" i="95"/>
  <c r="F7" i="112"/>
  <c r="D24" i="162"/>
  <c r="D24" i="161"/>
  <c r="D24" i="160"/>
  <c r="D24" i="158"/>
  <c r="E29" i="112"/>
  <c r="D29" i="106"/>
  <c r="D29" i="40"/>
  <c r="D29" i="115"/>
  <c r="D13" i="162"/>
  <c r="D13" i="161"/>
  <c r="D13" i="160"/>
  <c r="D13" i="158"/>
  <c r="E18" i="112"/>
  <c r="D18" i="106"/>
  <c r="D18" i="40"/>
  <c r="D18" i="115"/>
  <c r="D10" i="2"/>
  <c r="D10" i="167"/>
  <c r="D10" i="166"/>
  <c r="D10" i="165"/>
  <c r="D10" i="164"/>
  <c r="D10" i="162"/>
  <c r="D10" i="161"/>
  <c r="D10" i="160"/>
  <c r="D10" i="158"/>
  <c r="D10" i="97"/>
  <c r="D11" i="125"/>
  <c r="D11" i="96"/>
  <c r="D10" i="95"/>
  <c r="D9" i="106"/>
  <c r="D9" i="40"/>
  <c r="D9" i="115"/>
  <c r="E9" i="112"/>
  <c r="E42" i="114"/>
  <c r="E16" i="114"/>
  <c r="D9" i="114"/>
  <c r="E34" i="104"/>
  <c r="D30" i="104"/>
  <c r="E29" i="104"/>
  <c r="E24" i="104"/>
  <c r="D19" i="104"/>
  <c r="E18" i="104"/>
  <c r="E12" i="104"/>
  <c r="D7" i="104"/>
  <c r="E34" i="21"/>
  <c r="D30" i="21"/>
  <c r="E29" i="21"/>
  <c r="E24" i="21"/>
  <c r="D19" i="21"/>
  <c r="E18" i="21"/>
  <c r="E12" i="21"/>
  <c r="D7" i="21"/>
  <c r="E34" i="29"/>
  <c r="D30" i="29"/>
  <c r="E29" i="29"/>
  <c r="E24" i="29"/>
  <c r="D19" i="29"/>
  <c r="E18" i="29"/>
  <c r="E12" i="29"/>
  <c r="D7" i="29"/>
  <c r="E34" i="77"/>
  <c r="E29" i="77"/>
  <c r="E24" i="77"/>
  <c r="E18" i="77"/>
  <c r="E10" i="158"/>
  <c r="E10" i="167"/>
  <c r="E10" i="166"/>
  <c r="E10" i="165"/>
  <c r="E10" i="164"/>
  <c r="E10" i="162"/>
  <c r="E10" i="161"/>
  <c r="E10" i="160"/>
  <c r="E10" i="97"/>
  <c r="E11" i="125"/>
  <c r="E11" i="96"/>
  <c r="E10" i="95"/>
  <c r="E9" i="106"/>
  <c r="E9" i="40"/>
  <c r="E9" i="115"/>
  <c r="F9" i="112"/>
  <c r="D14" i="160"/>
  <c r="D14" i="162"/>
  <c r="D14" i="161"/>
  <c r="D14" i="158"/>
  <c r="E19" i="112"/>
  <c r="D19" i="106"/>
  <c r="D19" i="40"/>
  <c r="D19" i="115"/>
  <c r="D19" i="114"/>
  <c r="E9" i="114"/>
  <c r="E35" i="2"/>
  <c r="F34" i="112"/>
  <c r="E34" i="106"/>
  <c r="E34" i="40"/>
  <c r="E16" i="158"/>
  <c r="E16" i="162"/>
  <c r="E16" i="161"/>
  <c r="E16" i="160"/>
  <c r="F21" i="112"/>
  <c r="E21" i="106"/>
  <c r="E21" i="40"/>
  <c r="E21" i="115"/>
  <c r="E13" i="2"/>
  <c r="E13" i="167"/>
  <c r="E13" i="166"/>
  <c r="E13" i="165"/>
  <c r="E13" i="164"/>
  <c r="E13" i="97"/>
  <c r="E14" i="125"/>
  <c r="E14" i="96"/>
  <c r="E13" i="95"/>
  <c r="F12" i="112"/>
  <c r="E12" i="106"/>
  <c r="E12" i="40"/>
  <c r="E12" i="115"/>
  <c r="D42" i="2"/>
  <c r="E41" i="112"/>
  <c r="D25" i="2"/>
  <c r="D19" i="162"/>
  <c r="D19" i="161"/>
  <c r="D19" i="160"/>
  <c r="D19" i="158"/>
  <c r="E24" i="112"/>
  <c r="D24" i="106"/>
  <c r="D24" i="40"/>
  <c r="D24" i="115"/>
  <c r="D16" i="2"/>
  <c r="D15" i="106"/>
  <c r="D15" i="40"/>
  <c r="D15" i="115"/>
  <c r="E15" i="112"/>
  <c r="D8" i="160"/>
  <c r="D8" i="167"/>
  <c r="D8" i="166"/>
  <c r="D8" i="165"/>
  <c r="D8" i="164"/>
  <c r="D8" i="162"/>
  <c r="D8" i="161"/>
  <c r="D8" i="158"/>
  <c r="D8" i="97"/>
  <c r="D9" i="125"/>
  <c r="D9" i="96"/>
  <c r="D8" i="95"/>
  <c r="E7" i="112"/>
  <c r="D7" i="106"/>
  <c r="D7" i="40"/>
  <c r="D7" i="115"/>
  <c r="E34" i="114"/>
  <c r="E12" i="114"/>
  <c r="E42" i="104"/>
  <c r="D34" i="104"/>
  <c r="D29" i="104"/>
  <c r="D24" i="104"/>
  <c r="D18" i="104"/>
  <c r="E16" i="104"/>
  <c r="D12" i="104"/>
  <c r="E42" i="21"/>
  <c r="D34" i="21"/>
  <c r="D29" i="21"/>
  <c r="D24" i="21"/>
  <c r="D18" i="21"/>
  <c r="E16" i="21"/>
  <c r="D12" i="21"/>
  <c r="D34" i="29"/>
  <c r="D29" i="29"/>
  <c r="D24" i="29"/>
  <c r="D18" i="29"/>
  <c r="E16" i="29"/>
  <c r="D12" i="29"/>
  <c r="D34" i="77"/>
  <c r="D29" i="77"/>
  <c r="D24" i="77"/>
  <c r="D18" i="77"/>
  <c r="E16" i="77"/>
  <c r="D12" i="77"/>
  <c r="E25" i="2"/>
  <c r="E19" i="160"/>
  <c r="E19" i="158"/>
  <c r="E19" i="162"/>
  <c r="E19" i="161"/>
  <c r="F24" i="112"/>
  <c r="E24" i="106"/>
  <c r="E24" i="40"/>
  <c r="E24" i="115"/>
  <c r="D31" i="2"/>
  <c r="D25" i="160"/>
  <c r="D25" i="162"/>
  <c r="D25" i="161"/>
  <c r="D25" i="158"/>
  <c r="E30" i="112"/>
  <c r="D30" i="106"/>
  <c r="D30" i="40"/>
  <c r="D30" i="115"/>
  <c r="E43" i="2"/>
  <c r="E30" i="2"/>
  <c r="E24" i="160"/>
  <c r="E24" i="158"/>
  <c r="E24" i="162"/>
  <c r="E24" i="161"/>
  <c r="F29" i="112"/>
  <c r="E29" i="106"/>
  <c r="E29" i="40"/>
  <c r="E29" i="115"/>
  <c r="E19" i="2"/>
  <c r="E13" i="160"/>
  <c r="E13" i="158"/>
  <c r="E13" i="162"/>
  <c r="E13" i="161"/>
  <c r="F18" i="112"/>
  <c r="E18" i="106"/>
  <c r="E18" i="40"/>
  <c r="E18" i="115"/>
  <c r="E10" i="2"/>
  <c r="D35" i="2"/>
  <c r="E34" i="112"/>
  <c r="D34" i="106"/>
  <c r="D34" i="40"/>
  <c r="D22" i="2"/>
  <c r="D16" i="162"/>
  <c r="D16" i="161"/>
  <c r="D16" i="160"/>
  <c r="D16" i="158"/>
  <c r="D21" i="106"/>
  <c r="D21" i="40"/>
  <c r="D21" i="115"/>
  <c r="E21" i="112"/>
  <c r="D13" i="2"/>
  <c r="E42" i="99"/>
  <c r="E41" i="99"/>
  <c r="E34" i="99"/>
  <c r="E29" i="99"/>
  <c r="E24" i="99"/>
  <c r="E21" i="99"/>
  <c r="E18" i="99"/>
  <c r="E16" i="99"/>
  <c r="E15" i="99"/>
  <c r="E12" i="99"/>
  <c r="E9" i="99"/>
  <c r="E7" i="99"/>
  <c r="D34" i="114"/>
  <c r="D29" i="114"/>
  <c r="D24" i="114"/>
  <c r="D18" i="114"/>
  <c r="D12" i="114"/>
  <c r="E7" i="114"/>
  <c r="E41" i="104"/>
  <c r="E21" i="104"/>
  <c r="E15" i="104"/>
  <c r="E9" i="104"/>
  <c r="E41" i="21"/>
  <c r="E21" i="21"/>
  <c r="E15" i="21"/>
  <c r="E9" i="21"/>
  <c r="E21" i="29"/>
  <c r="E15" i="29"/>
  <c r="E9" i="29"/>
  <c r="E21" i="77"/>
  <c r="E15" i="77"/>
  <c r="E9" i="77"/>
  <c r="AL14" i="93"/>
  <c r="AL14" i="118"/>
  <c r="AL14" i="92"/>
  <c r="AL14" i="94"/>
  <c r="AL14" i="91"/>
  <c r="BF37" i="2"/>
  <c r="BF36" i="40"/>
  <c r="BF36" i="77"/>
  <c r="BF36" i="21"/>
  <c r="BF36" i="99"/>
  <c r="BF36" i="115"/>
  <c r="BF36" i="114"/>
  <c r="BF36" i="104"/>
  <c r="BF36" i="29"/>
  <c r="BJ38" i="2"/>
  <c r="BJ37" i="115"/>
  <c r="BJ37" i="40"/>
  <c r="BJ37" i="29"/>
  <c r="BJ37" i="77"/>
  <c r="BJ37" i="104"/>
  <c r="BJ37" i="99"/>
  <c r="BJ37" i="21"/>
  <c r="BJ37" i="114"/>
  <c r="BH32" i="40"/>
  <c r="BH32" i="115"/>
  <c r="BH32" i="77"/>
  <c r="BH32" i="29"/>
  <c r="BH32" i="21"/>
  <c r="BH32" i="104"/>
  <c r="BH32" i="114"/>
  <c r="BH32" i="99"/>
  <c r="V37" i="2"/>
  <c r="V36" i="40"/>
  <c r="V36" i="77"/>
  <c r="V36" i="115"/>
  <c r="V36" i="29"/>
  <c r="V36" i="21"/>
  <c r="V36" i="99"/>
  <c r="V36" i="114"/>
  <c r="V36" i="104"/>
  <c r="BH45" i="2"/>
  <c r="BH44" i="99"/>
  <c r="BH44" i="21"/>
  <c r="BH44" i="104"/>
  <c r="BH44" i="114"/>
  <c r="BG37" i="2"/>
  <c r="BG36" i="115"/>
  <c r="BG36" i="40"/>
  <c r="BG36" i="29"/>
  <c r="BG36" i="77"/>
  <c r="BG36" i="104"/>
  <c r="BG36" i="21"/>
  <c r="BG36" i="99"/>
  <c r="BG36" i="114"/>
  <c r="BL45" i="2"/>
  <c r="BL44" i="21"/>
  <c r="BL44" i="99"/>
  <c r="BL44" i="114"/>
  <c r="BL44" i="104"/>
  <c r="BG32" i="2"/>
  <c r="BG31" i="40"/>
  <c r="BG31" i="77"/>
  <c r="BG31" i="115"/>
  <c r="BG31" i="99"/>
  <c r="BG31" i="21"/>
  <c r="BG31" i="114"/>
  <c r="BG31" i="29"/>
  <c r="BG31" i="104"/>
  <c r="V16" i="115"/>
  <c r="V16" i="40"/>
  <c r="V16" i="29"/>
  <c r="V16" i="77"/>
  <c r="V16" i="104"/>
  <c r="V16" i="114"/>
  <c r="V16" i="21"/>
  <c r="V16" i="99"/>
  <c r="V43" i="2"/>
  <c r="V42" i="104"/>
  <c r="V42" i="114"/>
  <c r="V42" i="21"/>
  <c r="V42" i="99"/>
  <c r="V27" i="115"/>
  <c r="V27" i="40"/>
  <c r="V27" i="29"/>
  <c r="V27" i="77"/>
  <c r="V27" i="21"/>
  <c r="V27" i="104"/>
  <c r="V27" i="114"/>
  <c r="V27" i="99"/>
  <c r="BL27" i="2"/>
  <c r="BL26" i="77"/>
  <c r="BL26" i="115"/>
  <c r="BL26" i="29"/>
  <c r="BL26" i="99"/>
  <c r="BL26" i="40"/>
  <c r="BL26" i="21"/>
  <c r="BL26" i="114"/>
  <c r="BL26" i="104"/>
  <c r="BK32" i="2"/>
  <c r="BK31" i="77"/>
  <c r="BK31" i="115"/>
  <c r="BK31" i="29"/>
  <c r="BK31" i="21"/>
  <c r="BK31" i="99"/>
  <c r="BK31" i="114"/>
  <c r="BK31" i="104"/>
  <c r="BK31" i="40"/>
  <c r="BK27" i="2"/>
  <c r="BK26" i="77"/>
  <c r="BK26" i="115"/>
  <c r="BK26" i="21"/>
  <c r="BK26" i="40"/>
  <c r="BK26" i="29"/>
  <c r="BK26" i="114"/>
  <c r="BK26" i="104"/>
  <c r="BK26" i="99"/>
  <c r="BG44" i="2"/>
  <c r="BG43" i="21"/>
  <c r="BG43" i="99"/>
  <c r="BG43" i="114"/>
  <c r="BG43" i="104"/>
  <c r="BG57" i="2"/>
  <c r="BG56" i="104"/>
  <c r="BG56" i="21"/>
  <c r="BG56" i="99"/>
  <c r="BG56" i="114"/>
  <c r="BL37" i="2"/>
  <c r="BL36" i="115"/>
  <c r="BL36" i="40"/>
  <c r="BL36" i="29"/>
  <c r="BL36" i="77"/>
  <c r="BL36" i="104"/>
  <c r="BL36" i="21"/>
  <c r="BL36" i="99"/>
  <c r="BL36" i="114"/>
  <c r="BL58" i="99"/>
  <c r="BL58" i="114"/>
  <c r="BL58" i="104"/>
  <c r="BL58" i="21"/>
  <c r="BH27" i="40"/>
  <c r="BH27" i="115"/>
  <c r="BH27" i="77"/>
  <c r="BH27" i="29"/>
  <c r="BH27" i="21"/>
  <c r="BH27" i="104"/>
  <c r="BH27" i="114"/>
  <c r="BH27" i="99"/>
  <c r="V22" i="115"/>
  <c r="V22" i="40"/>
  <c r="V22" i="29"/>
  <c r="V22" i="77"/>
  <c r="V22" i="104"/>
  <c r="V22" i="114"/>
  <c r="V22" i="21"/>
  <c r="V22" i="99"/>
  <c r="BI45" i="2"/>
  <c r="BI44" i="21"/>
  <c r="BI44" i="99"/>
  <c r="BI44" i="114"/>
  <c r="BI44" i="104"/>
  <c r="BH58" i="21"/>
  <c r="BH58" i="104"/>
  <c r="BH58" i="114"/>
  <c r="BH58" i="99"/>
  <c r="BJ27" i="77"/>
  <c r="BJ27" i="40"/>
  <c r="BJ27" i="21"/>
  <c r="BJ27" i="99"/>
  <c r="BJ27" i="114"/>
  <c r="BJ27" i="29"/>
  <c r="BJ27" i="104"/>
  <c r="BJ27" i="115"/>
  <c r="BE58" i="2"/>
  <c r="BE57" i="114"/>
  <c r="BE57" i="21"/>
  <c r="BE57" i="104"/>
  <c r="BE57" i="99"/>
  <c r="BI32" i="77"/>
  <c r="BI32" i="40"/>
  <c r="BI32" i="21"/>
  <c r="BI32" i="99"/>
  <c r="BI32" i="115"/>
  <c r="BI32" i="114"/>
  <c r="BI32" i="29"/>
  <c r="BI32" i="104"/>
  <c r="BJ45" i="2"/>
  <c r="BJ44" i="21"/>
  <c r="BJ44" i="104"/>
  <c r="BJ44" i="99"/>
  <c r="BJ44" i="114"/>
  <c r="BK37" i="2"/>
  <c r="BK36" i="40"/>
  <c r="BK36" i="115"/>
  <c r="BK36" i="21"/>
  <c r="BK36" i="29"/>
  <c r="BK36" i="99"/>
  <c r="BK36" i="114"/>
  <c r="BK36" i="77"/>
  <c r="BK36" i="104"/>
  <c r="BL32" i="2"/>
  <c r="BL31" i="40"/>
  <c r="BL31" i="115"/>
  <c r="BL31" i="77"/>
  <c r="BL31" i="29"/>
  <c r="BL31" i="99"/>
  <c r="BL31" i="114"/>
  <c r="BL31" i="104"/>
  <c r="BL31" i="21"/>
  <c r="V30" i="40"/>
  <c r="V30" i="77"/>
  <c r="V30" i="99"/>
  <c r="V30" i="21"/>
  <c r="V30" i="29"/>
  <c r="V30" i="104"/>
  <c r="V30" i="114"/>
  <c r="V30" i="115"/>
  <c r="V31" i="2"/>
  <c r="C11" i="93"/>
  <c r="C11" i="92"/>
  <c r="C11" i="118"/>
  <c r="C11" i="94"/>
  <c r="C11" i="91"/>
  <c r="V10" i="115"/>
  <c r="V10" i="40"/>
  <c r="V10" i="29"/>
  <c r="V10" i="77"/>
  <c r="V10" i="104"/>
  <c r="V10" i="114"/>
  <c r="V10" i="99"/>
  <c r="V10" i="21"/>
  <c r="BI58" i="2"/>
  <c r="BI57" i="104"/>
  <c r="BI57" i="99"/>
  <c r="BI57" i="21"/>
  <c r="BI57" i="114"/>
  <c r="BF32" i="2"/>
  <c r="BF31" i="77"/>
  <c r="BF31" i="40"/>
  <c r="BF31" i="21"/>
  <c r="BF31" i="99"/>
  <c r="BF31" i="114"/>
  <c r="BF31" i="29"/>
  <c r="BF31" i="104"/>
  <c r="BF31" i="115"/>
  <c r="BF27" i="2"/>
  <c r="BF26" i="77"/>
  <c r="BF26" i="115"/>
  <c r="BF26" i="21"/>
  <c r="BF26" i="29"/>
  <c r="BF26" i="40"/>
  <c r="BF26" i="114"/>
  <c r="BF26" i="104"/>
  <c r="BF26" i="99"/>
  <c r="BG27" i="2"/>
  <c r="BG26" i="77"/>
  <c r="BG26" i="40"/>
  <c r="BG26" i="21"/>
  <c r="BG26" i="99"/>
  <c r="BG26" i="115"/>
  <c r="BG26" i="114"/>
  <c r="BG26" i="29"/>
  <c r="BG26" i="104"/>
  <c r="BJ32" i="40"/>
  <c r="BJ32" i="77"/>
  <c r="BJ32" i="99"/>
  <c r="BJ32" i="115"/>
  <c r="BJ32" i="114"/>
  <c r="BJ32" i="21"/>
  <c r="BJ32" i="29"/>
  <c r="BJ32" i="104"/>
  <c r="BE44" i="2"/>
  <c r="BE43" i="114"/>
  <c r="BE43" i="21"/>
  <c r="BE43" i="104"/>
  <c r="BE43" i="99"/>
  <c r="BI38" i="2"/>
  <c r="BI37" i="40"/>
  <c r="BI37" i="77"/>
  <c r="BI37" i="115"/>
  <c r="BI37" i="99"/>
  <c r="BI37" i="21"/>
  <c r="BI37" i="114"/>
  <c r="BI37" i="29"/>
  <c r="BI37" i="104"/>
  <c r="BJ58" i="21"/>
  <c r="BJ58" i="104"/>
  <c r="BJ58" i="99"/>
  <c r="BJ58" i="114"/>
  <c r="BH38" i="2"/>
  <c r="BH37" i="40"/>
  <c r="BH37" i="115"/>
  <c r="BH37" i="77"/>
  <c r="BH37" i="29"/>
  <c r="BH37" i="21"/>
  <c r="BH37" i="104"/>
  <c r="BH37" i="114"/>
  <c r="BH37" i="99"/>
  <c r="BI27" i="77"/>
  <c r="BI27" i="115"/>
  <c r="BI27" i="29"/>
  <c r="BI27" i="114"/>
  <c r="BI27" i="104"/>
  <c r="BI27" i="40"/>
  <c r="BI27" i="99"/>
  <c r="BI27" i="21"/>
  <c r="BE19" i="21"/>
  <c r="BE19" i="40"/>
  <c r="BE19" i="77"/>
  <c r="BE19" i="114"/>
  <c r="BE19" i="115"/>
  <c r="BE19" i="29"/>
  <c r="BE19" i="104"/>
  <c r="BE19" i="99"/>
  <c r="BE32" i="2"/>
  <c r="BE31" i="40"/>
  <c r="BE31" i="115"/>
  <c r="BE31" i="77"/>
  <c r="BE31" i="29"/>
  <c r="BE31" i="21"/>
  <c r="BE31" i="104"/>
  <c r="BE31" i="114"/>
  <c r="BE31" i="99"/>
  <c r="BE27" i="2"/>
  <c r="BE26" i="40"/>
  <c r="BE26" i="115"/>
  <c r="BE26" i="77"/>
  <c r="BE26" i="29"/>
  <c r="BE26" i="21"/>
  <c r="BE26" i="104"/>
  <c r="BE26" i="114"/>
  <c r="BE26" i="99"/>
  <c r="BE37" i="2"/>
  <c r="BE36" i="40"/>
  <c r="BE36" i="115"/>
  <c r="BE36" i="77"/>
  <c r="BE36" i="29"/>
  <c r="BE36" i="21"/>
  <c r="BE36" i="104"/>
  <c r="BE36" i="114"/>
  <c r="BE36" i="99"/>
  <c r="BE13" i="21"/>
  <c r="BE13" i="115"/>
  <c r="BE13" i="29"/>
  <c r="BE13" i="104"/>
  <c r="BE13" i="99"/>
  <c r="BE13" i="40"/>
  <c r="BE13" i="77"/>
  <c r="BE13" i="114"/>
  <c r="B5" i="96"/>
  <c r="B5" i="125" s="1"/>
  <c r="B4" i="97" s="1"/>
  <c r="E6" i="96"/>
  <c r="E6" i="125" s="1"/>
  <c r="E5" i="97" s="1"/>
  <c r="E5" i="96"/>
  <c r="E5" i="125" s="1"/>
  <c r="E4" i="97" s="1"/>
  <c r="D6" i="96"/>
  <c r="D6" i="125" s="1"/>
  <c r="D5" i="97" s="1"/>
  <c r="D5" i="96"/>
  <c r="D5" i="125" s="1"/>
  <c r="D4" i="97" s="1"/>
  <c r="B6" i="96"/>
  <c r="B6" i="125" s="1"/>
  <c r="B5" i="97" s="1"/>
  <c r="C6" i="96"/>
  <c r="C6" i="125" s="1"/>
  <c r="C5" i="97" s="1"/>
  <c r="C5" i="96"/>
  <c r="C5" i="125" s="1"/>
  <c r="C4" i="97" s="1"/>
  <c r="F4" i="167"/>
  <c r="F5" i="167"/>
  <c r="F7" i="167"/>
  <c r="F4" i="166"/>
  <c r="F5" i="166"/>
  <c r="F7" i="166"/>
  <c r="F4" i="165"/>
  <c r="F5" i="165"/>
  <c r="F7" i="165"/>
  <c r="F4" i="164"/>
  <c r="F5" i="164"/>
  <c r="F7" i="164"/>
  <c r="B3" i="163"/>
  <c r="B4" i="163"/>
  <c r="B6" i="163"/>
  <c r="F4" i="162"/>
  <c r="F5" i="162"/>
  <c r="F7" i="162"/>
  <c r="F4" i="161"/>
  <c r="G4" i="161"/>
  <c r="H4" i="161"/>
  <c r="F5" i="161"/>
  <c r="G5" i="161"/>
  <c r="H5" i="161"/>
  <c r="F7" i="161"/>
  <c r="G7" i="161"/>
  <c r="H7" i="161"/>
  <c r="G4" i="160"/>
  <c r="G5" i="160"/>
  <c r="G7" i="160"/>
  <c r="F4" i="158"/>
  <c r="F5" i="158"/>
  <c r="F7" i="158"/>
  <c r="B7" i="98"/>
  <c r="F7" i="97"/>
  <c r="F8" i="125"/>
  <c r="F8" i="96"/>
  <c r="F4" i="95"/>
  <c r="B4" i="98" s="1"/>
  <c r="F5" i="95"/>
  <c r="B5" i="98" s="1"/>
  <c r="F7" i="95"/>
  <c r="F40" i="106"/>
  <c r="F50" i="106"/>
  <c r="F51" i="106"/>
  <c r="F53" i="106"/>
  <c r="F54" i="106"/>
  <c r="F55" i="106"/>
  <c r="F56" i="106"/>
  <c r="F57" i="106"/>
  <c r="F58" i="106"/>
  <c r="F7" i="2"/>
  <c r="F9" i="2"/>
  <c r="F12" i="2"/>
  <c r="F15" i="2"/>
  <c r="F18" i="2"/>
  <c r="F21" i="2"/>
  <c r="F24" i="2"/>
  <c r="F29" i="2"/>
  <c r="F34" i="2"/>
  <c r="F41" i="2"/>
  <c r="BK38" i="2" l="1"/>
  <c r="BK37" i="115"/>
  <c r="BK37" i="40"/>
  <c r="BK37" i="29"/>
  <c r="BK37" i="21"/>
  <c r="BK37" i="114"/>
  <c r="BK37" i="77"/>
  <c r="BK37" i="104"/>
  <c r="BK37" i="99"/>
  <c r="V38" i="2"/>
  <c r="V37" i="115"/>
  <c r="V37" i="40"/>
  <c r="V37" i="29"/>
  <c r="V37" i="77"/>
  <c r="V37" i="104"/>
  <c r="V37" i="114"/>
  <c r="V37" i="21"/>
  <c r="V37" i="99"/>
  <c r="D17" i="162"/>
  <c r="D17" i="161"/>
  <c r="D17" i="160"/>
  <c r="D17" i="158"/>
  <c r="E22" i="112"/>
  <c r="D22" i="106"/>
  <c r="D22" i="40"/>
  <c r="D22" i="115"/>
  <c r="D22" i="77"/>
  <c r="D22" i="29"/>
  <c r="D22" i="21"/>
  <c r="D22" i="104"/>
  <c r="D22" i="114"/>
  <c r="D22" i="99"/>
  <c r="D36" i="2"/>
  <c r="E35" i="112"/>
  <c r="D35" i="106"/>
  <c r="D35" i="40"/>
  <c r="D35" i="115"/>
  <c r="D35" i="77"/>
  <c r="D35" i="29"/>
  <c r="D35" i="21"/>
  <c r="D35" i="104"/>
  <c r="D35" i="114"/>
  <c r="D35" i="99"/>
  <c r="E44" i="2"/>
  <c r="F43" i="112"/>
  <c r="E43" i="99"/>
  <c r="E43" i="114"/>
  <c r="E43" i="21"/>
  <c r="E43" i="104"/>
  <c r="D26" i="2"/>
  <c r="D20" i="160"/>
  <c r="D20" i="162"/>
  <c r="D20" i="161"/>
  <c r="D20" i="158"/>
  <c r="E25" i="112"/>
  <c r="D25" i="106"/>
  <c r="D25" i="40"/>
  <c r="D25" i="115"/>
  <c r="D25" i="114"/>
  <c r="D25" i="99"/>
  <c r="D25" i="77"/>
  <c r="D25" i="29"/>
  <c r="D25" i="21"/>
  <c r="D25" i="104"/>
  <c r="BI58" i="21"/>
  <c r="BI58" i="99"/>
  <c r="BI58" i="114"/>
  <c r="BI58" i="104"/>
  <c r="G41" i="112"/>
  <c r="F41" i="114"/>
  <c r="F41" i="21"/>
  <c r="F41" i="104"/>
  <c r="F41" i="99"/>
  <c r="F16" i="160"/>
  <c r="G21" i="112"/>
  <c r="F21" i="106"/>
  <c r="F21" i="40"/>
  <c r="F21" i="115"/>
  <c r="F21" i="77"/>
  <c r="F21" i="29"/>
  <c r="F21" i="21"/>
  <c r="F21" i="104"/>
  <c r="F21" i="99"/>
  <c r="F21" i="114"/>
  <c r="F10" i="2"/>
  <c r="F10" i="160"/>
  <c r="G9" i="112"/>
  <c r="F9" i="106"/>
  <c r="F9" i="40"/>
  <c r="F9" i="115"/>
  <c r="F9" i="77"/>
  <c r="F9" i="29"/>
  <c r="F9" i="21"/>
  <c r="F9" i="104"/>
  <c r="F9" i="114"/>
  <c r="F9" i="99"/>
  <c r="BH39" i="2"/>
  <c r="BH38" i="40"/>
  <c r="BH38" i="115"/>
  <c r="BH38" i="77"/>
  <c r="BH38" i="29"/>
  <c r="BH38" i="21"/>
  <c r="BH38" i="104"/>
  <c r="BH38" i="114"/>
  <c r="BH38" i="99"/>
  <c r="BF27" i="40"/>
  <c r="BF27" i="115"/>
  <c r="BF27" i="21"/>
  <c r="BF27" i="29"/>
  <c r="BF27" i="99"/>
  <c r="BF27" i="114"/>
  <c r="BF27" i="77"/>
  <c r="BF27" i="104"/>
  <c r="BJ46" i="2"/>
  <c r="BJ45" i="21"/>
  <c r="BJ45" i="99"/>
  <c r="BJ45" i="114"/>
  <c r="BJ45" i="104"/>
  <c r="BI46" i="2"/>
  <c r="BI45" i="21"/>
  <c r="BI45" i="99"/>
  <c r="BI45" i="114"/>
  <c r="BI45" i="104"/>
  <c r="BL38" i="2"/>
  <c r="BL37" i="115"/>
  <c r="BL37" i="21"/>
  <c r="BL37" i="29"/>
  <c r="BL37" i="99"/>
  <c r="BL37" i="114"/>
  <c r="BL37" i="77"/>
  <c r="BL37" i="104"/>
  <c r="BL37" i="40"/>
  <c r="BK27" i="40"/>
  <c r="BK27" i="77"/>
  <c r="BK27" i="21"/>
  <c r="BK27" i="115"/>
  <c r="BK27" i="99"/>
  <c r="BK27" i="114"/>
  <c r="BK27" i="104"/>
  <c r="BK27" i="29"/>
  <c r="BL27" i="115"/>
  <c r="BL27" i="40"/>
  <c r="BL27" i="29"/>
  <c r="BL27" i="21"/>
  <c r="BL27" i="77"/>
  <c r="BL27" i="104"/>
  <c r="BL27" i="99"/>
  <c r="BL27" i="114"/>
  <c r="BG38" i="2"/>
  <c r="BG37" i="77"/>
  <c r="BG37" i="40"/>
  <c r="BG37" i="21"/>
  <c r="BG37" i="99"/>
  <c r="BG37" i="114"/>
  <c r="BG37" i="29"/>
  <c r="BG37" i="104"/>
  <c r="BG37" i="115"/>
  <c r="BF38" i="2"/>
  <c r="BF37" i="77"/>
  <c r="BF37" i="115"/>
  <c r="BF37" i="29"/>
  <c r="BF37" i="114"/>
  <c r="BF37" i="21"/>
  <c r="BF37" i="104"/>
  <c r="BF37" i="40"/>
  <c r="BF37" i="99"/>
  <c r="E11" i="158"/>
  <c r="E11" i="167"/>
  <c r="E11" i="166"/>
  <c r="E11" i="165"/>
  <c r="E11" i="164"/>
  <c r="E11" i="162"/>
  <c r="E11" i="161"/>
  <c r="E11" i="160"/>
  <c r="F10" i="112"/>
  <c r="E11" i="97"/>
  <c r="E12" i="125"/>
  <c r="E12" i="96"/>
  <c r="E11" i="95"/>
  <c r="E10" i="106"/>
  <c r="E10" i="40"/>
  <c r="E10" i="115"/>
  <c r="E10" i="99"/>
  <c r="E10" i="77"/>
  <c r="E10" i="29"/>
  <c r="E10" i="21"/>
  <c r="E10" i="104"/>
  <c r="E10" i="114"/>
  <c r="D32" i="2"/>
  <c r="D26" i="162"/>
  <c r="D26" i="161"/>
  <c r="D26" i="160"/>
  <c r="D26" i="158"/>
  <c r="D31" i="106"/>
  <c r="D31" i="40"/>
  <c r="D31" i="115"/>
  <c r="E31" i="112"/>
  <c r="D31" i="99"/>
  <c r="D31" i="114"/>
  <c r="D31" i="77"/>
  <c r="D31" i="29"/>
  <c r="D31" i="21"/>
  <c r="D31" i="104"/>
  <c r="D11" i="167"/>
  <c r="D11" i="166"/>
  <c r="D11" i="165"/>
  <c r="D11" i="164"/>
  <c r="D11" i="162"/>
  <c r="D11" i="161"/>
  <c r="D11" i="160"/>
  <c r="D11" i="158"/>
  <c r="D11" i="97"/>
  <c r="D12" i="125"/>
  <c r="D12" i="96"/>
  <c r="D11" i="95"/>
  <c r="D10" i="106"/>
  <c r="D10" i="40"/>
  <c r="D10" i="115"/>
  <c r="E10" i="112"/>
  <c r="D10" i="77"/>
  <c r="D10" i="29"/>
  <c r="D10" i="21"/>
  <c r="D10" i="104"/>
  <c r="D10" i="114"/>
  <c r="D10" i="99"/>
  <c r="F19" i="160"/>
  <c r="F24" i="106"/>
  <c r="F24" i="40"/>
  <c r="F24" i="115"/>
  <c r="G24" i="112"/>
  <c r="F24" i="99"/>
  <c r="F24" i="114"/>
  <c r="F24" i="77"/>
  <c r="F24" i="29"/>
  <c r="F24" i="21"/>
  <c r="F24" i="104"/>
  <c r="F13" i="160"/>
  <c r="F18" i="106"/>
  <c r="F18" i="40"/>
  <c r="F18" i="115"/>
  <c r="G18" i="112"/>
  <c r="F18" i="99"/>
  <c r="F18" i="114"/>
  <c r="F18" i="77"/>
  <c r="F18" i="29"/>
  <c r="F18" i="21"/>
  <c r="F18" i="104"/>
  <c r="BL32" i="77"/>
  <c r="BL32" i="115"/>
  <c r="BL32" i="21"/>
  <c r="BL32" i="40"/>
  <c r="BL32" i="29"/>
  <c r="BL32" i="114"/>
  <c r="BL32" i="104"/>
  <c r="BL32" i="99"/>
  <c r="BG58" i="2"/>
  <c r="BG57" i="21"/>
  <c r="BG57" i="99"/>
  <c r="BG57" i="114"/>
  <c r="BG57" i="104"/>
  <c r="BG32" i="77"/>
  <c r="BG32" i="115"/>
  <c r="BG32" i="29"/>
  <c r="BG32" i="40"/>
  <c r="BG32" i="114"/>
  <c r="BG32" i="104"/>
  <c r="BG32" i="21"/>
  <c r="BG32" i="99"/>
  <c r="BH46" i="2"/>
  <c r="BH45" i="21"/>
  <c r="BH45" i="104"/>
  <c r="BH45" i="114"/>
  <c r="BH45" i="99"/>
  <c r="E14" i="158"/>
  <c r="E14" i="160"/>
  <c r="E14" i="162"/>
  <c r="E14" i="161"/>
  <c r="E19" i="106"/>
  <c r="E19" i="40"/>
  <c r="E19" i="115"/>
  <c r="F19" i="112"/>
  <c r="E19" i="114"/>
  <c r="E19" i="99"/>
  <c r="E19" i="77"/>
  <c r="E19" i="29"/>
  <c r="E19" i="21"/>
  <c r="E19" i="104"/>
  <c r="E26" i="2"/>
  <c r="E20" i="158"/>
  <c r="E20" i="160"/>
  <c r="E20" i="162"/>
  <c r="E20" i="161"/>
  <c r="E25" i="106"/>
  <c r="E25" i="40"/>
  <c r="E25" i="115"/>
  <c r="F25" i="112"/>
  <c r="E25" i="114"/>
  <c r="E25" i="99"/>
  <c r="E25" i="77"/>
  <c r="E25" i="29"/>
  <c r="E25" i="21"/>
  <c r="E25" i="104"/>
  <c r="D43" i="2"/>
  <c r="E42" i="112"/>
  <c r="D42" i="21"/>
  <c r="D42" i="104"/>
  <c r="D42" i="114"/>
  <c r="D42" i="99"/>
  <c r="F12" i="106"/>
  <c r="F12" i="40"/>
  <c r="F12" i="115"/>
  <c r="G12" i="112"/>
  <c r="F12" i="99"/>
  <c r="F12" i="114"/>
  <c r="F12" i="77"/>
  <c r="F12" i="29"/>
  <c r="F12" i="21"/>
  <c r="F12" i="104"/>
  <c r="BE45" i="2"/>
  <c r="BE44" i="21"/>
  <c r="BE44" i="104"/>
  <c r="BE44" i="99"/>
  <c r="BE44" i="114"/>
  <c r="F34" i="106"/>
  <c r="F34" i="40"/>
  <c r="G34" i="112"/>
  <c r="F34" i="99"/>
  <c r="F34" i="114"/>
  <c r="F34" i="115"/>
  <c r="F34" i="77"/>
  <c r="F34" i="29"/>
  <c r="F34" i="21"/>
  <c r="F34" i="104"/>
  <c r="B7" i="163"/>
  <c r="F8" i="160"/>
  <c r="F7" i="106"/>
  <c r="F7" i="40"/>
  <c r="F7" i="115"/>
  <c r="G7" i="112"/>
  <c r="F7" i="77"/>
  <c r="F7" i="29"/>
  <c r="F7" i="21"/>
  <c r="F7" i="104"/>
  <c r="F7" i="114"/>
  <c r="F7" i="99"/>
  <c r="F24" i="160"/>
  <c r="F29" i="106"/>
  <c r="F29" i="40"/>
  <c r="F29" i="115"/>
  <c r="G29" i="112"/>
  <c r="F29" i="99"/>
  <c r="F29" i="114"/>
  <c r="F29" i="77"/>
  <c r="F29" i="29"/>
  <c r="F29" i="21"/>
  <c r="F29" i="104"/>
  <c r="G15" i="112"/>
  <c r="F15" i="106"/>
  <c r="F15" i="40"/>
  <c r="F15" i="115"/>
  <c r="F15" i="77"/>
  <c r="F15" i="29"/>
  <c r="F15" i="21"/>
  <c r="F15" i="104"/>
  <c r="F15" i="99"/>
  <c r="F15" i="114"/>
  <c r="BI39" i="2"/>
  <c r="BI38" i="115"/>
  <c r="BI38" i="29"/>
  <c r="BI38" i="40"/>
  <c r="BI38" i="114"/>
  <c r="BI38" i="104"/>
  <c r="BI38" i="21"/>
  <c r="BI38" i="77"/>
  <c r="BI38" i="99"/>
  <c r="BG27" i="115"/>
  <c r="BG27" i="40"/>
  <c r="BG27" i="29"/>
  <c r="BG27" i="77"/>
  <c r="BG27" i="104"/>
  <c r="BG27" i="21"/>
  <c r="BG27" i="99"/>
  <c r="BG27" i="114"/>
  <c r="BF32" i="115"/>
  <c r="BF32" i="40"/>
  <c r="BF32" i="29"/>
  <c r="BF32" i="104"/>
  <c r="BF32" i="21"/>
  <c r="BF32" i="77"/>
  <c r="BF32" i="99"/>
  <c r="BF32" i="114"/>
  <c r="V32" i="2"/>
  <c r="V31" i="40"/>
  <c r="V31" i="77"/>
  <c r="V31" i="115"/>
  <c r="V31" i="99"/>
  <c r="V31" i="21"/>
  <c r="V31" i="104"/>
  <c r="V31" i="29"/>
  <c r="V31" i="114"/>
  <c r="BE58" i="21"/>
  <c r="BE58" i="104"/>
  <c r="BE58" i="99"/>
  <c r="BE58" i="114"/>
  <c r="BG45" i="2"/>
  <c r="BG44" i="99"/>
  <c r="BG44" i="114"/>
  <c r="BG44" i="104"/>
  <c r="BG44" i="21"/>
  <c r="BK32" i="115"/>
  <c r="BK32" i="40"/>
  <c r="BK32" i="29"/>
  <c r="BK32" i="77"/>
  <c r="BK32" i="21"/>
  <c r="BK32" i="104"/>
  <c r="BK32" i="99"/>
  <c r="BK32" i="114"/>
  <c r="V44" i="2"/>
  <c r="V43" i="104"/>
  <c r="V43" i="114"/>
  <c r="V43" i="21"/>
  <c r="V43" i="99"/>
  <c r="BL46" i="2"/>
  <c r="BL45" i="114"/>
  <c r="BL45" i="21"/>
  <c r="BL45" i="104"/>
  <c r="BL45" i="99"/>
  <c r="BJ39" i="2"/>
  <c r="BJ38" i="40"/>
  <c r="BJ38" i="77"/>
  <c r="BJ38" i="99"/>
  <c r="BJ38" i="115"/>
  <c r="BJ38" i="114"/>
  <c r="BJ38" i="29"/>
  <c r="BJ38" i="104"/>
  <c r="BJ38" i="21"/>
  <c r="D14" i="167"/>
  <c r="D14" i="166"/>
  <c r="D14" i="165"/>
  <c r="D14" i="164"/>
  <c r="D14" i="97"/>
  <c r="D15" i="125"/>
  <c r="D15" i="96"/>
  <c r="D14" i="95"/>
  <c r="E13" i="112"/>
  <c r="D13" i="106"/>
  <c r="D13" i="40"/>
  <c r="D13" i="115"/>
  <c r="D13" i="114"/>
  <c r="D13" i="99"/>
  <c r="D13" i="77"/>
  <c r="D13" i="29"/>
  <c r="D13" i="21"/>
  <c r="D13" i="104"/>
  <c r="E31" i="2"/>
  <c r="E25" i="158"/>
  <c r="E25" i="160"/>
  <c r="E25" i="162"/>
  <c r="E25" i="161"/>
  <c r="E30" i="106"/>
  <c r="E30" i="40"/>
  <c r="E30" i="115"/>
  <c r="F30" i="112"/>
  <c r="E30" i="114"/>
  <c r="E30" i="99"/>
  <c r="E30" i="77"/>
  <c r="E30" i="29"/>
  <c r="E30" i="21"/>
  <c r="E30" i="104"/>
  <c r="D16" i="106"/>
  <c r="D16" i="40"/>
  <c r="D16" i="115"/>
  <c r="E16" i="112"/>
  <c r="D16" i="77"/>
  <c r="D16" i="29"/>
  <c r="D16" i="21"/>
  <c r="D16" i="104"/>
  <c r="D16" i="114"/>
  <c r="D16" i="99"/>
  <c r="E14" i="167"/>
  <c r="E14" i="166"/>
  <c r="E14" i="165"/>
  <c r="E14" i="164"/>
  <c r="E13" i="106"/>
  <c r="E13" i="40"/>
  <c r="E13" i="115"/>
  <c r="E14" i="97"/>
  <c r="E15" i="125"/>
  <c r="E15" i="96"/>
  <c r="E14" i="95"/>
  <c r="F13" i="112"/>
  <c r="E13" i="114"/>
  <c r="E13" i="99"/>
  <c r="E13" i="77"/>
  <c r="E13" i="29"/>
  <c r="E13" i="21"/>
  <c r="E13" i="104"/>
  <c r="E36" i="2"/>
  <c r="E35" i="106"/>
  <c r="E35" i="40"/>
  <c r="F35" i="112"/>
  <c r="E35" i="114"/>
  <c r="E35" i="99"/>
  <c r="E35" i="104"/>
  <c r="E35" i="115"/>
  <c r="E35" i="77"/>
  <c r="E35" i="29"/>
  <c r="E35" i="21"/>
  <c r="BE27" i="21"/>
  <c r="BE27" i="40"/>
  <c r="BE27" i="115"/>
  <c r="BE27" i="77"/>
  <c r="BE27" i="29"/>
  <c r="BE27" i="104"/>
  <c r="BE27" i="114"/>
  <c r="BE27" i="99"/>
  <c r="BE38" i="2"/>
  <c r="BE37" i="21"/>
  <c r="BE37" i="40"/>
  <c r="BE37" i="115"/>
  <c r="BE37" i="77"/>
  <c r="BE37" i="29"/>
  <c r="BE37" i="104"/>
  <c r="BE37" i="114"/>
  <c r="BE37" i="99"/>
  <c r="BE32" i="21"/>
  <c r="BE32" i="40"/>
  <c r="BE32" i="115"/>
  <c r="BE32" i="77"/>
  <c r="BE32" i="29"/>
  <c r="BE32" i="104"/>
  <c r="BE32" i="114"/>
  <c r="BE32" i="99"/>
  <c r="F42" i="2"/>
  <c r="F42" i="106" s="1"/>
  <c r="F8" i="167"/>
  <c r="F6" i="96"/>
  <c r="F6" i="125" s="1"/>
  <c r="F5" i="97" s="1"/>
  <c r="F11" i="167"/>
  <c r="F11" i="166"/>
  <c r="F11" i="165"/>
  <c r="F11" i="164"/>
  <c r="B10" i="163"/>
  <c r="F11" i="162"/>
  <c r="F11" i="161"/>
  <c r="F11" i="158"/>
  <c r="F11" i="97"/>
  <c r="F12" i="96"/>
  <c r="F11" i="95"/>
  <c r="B11" i="98"/>
  <c r="F12" i="125"/>
  <c r="F16" i="162"/>
  <c r="F16" i="158"/>
  <c r="F16" i="161"/>
  <c r="F30" i="2"/>
  <c r="F24" i="161"/>
  <c r="F24" i="162"/>
  <c r="F24" i="158"/>
  <c r="F19" i="2"/>
  <c r="F13" i="161"/>
  <c r="F13" i="162"/>
  <c r="F13" i="158"/>
  <c r="F35" i="2"/>
  <c r="F25" i="2"/>
  <c r="F19" i="161"/>
  <c r="F19" i="162"/>
  <c r="F19" i="158"/>
  <c r="F16" i="2"/>
  <c r="F10" i="167"/>
  <c r="F10" i="166"/>
  <c r="F10" i="165"/>
  <c r="F10" i="164"/>
  <c r="B9" i="163"/>
  <c r="F10" i="162"/>
  <c r="F10" i="158"/>
  <c r="F10" i="161"/>
  <c r="B10" i="98"/>
  <c r="F10" i="97"/>
  <c r="F11" i="125"/>
  <c r="F11" i="96"/>
  <c r="F10" i="95"/>
  <c r="F13" i="2"/>
  <c r="B13" i="98"/>
  <c r="F13" i="97"/>
  <c r="F14" i="125"/>
  <c r="F14" i="96"/>
  <c r="F13" i="95"/>
  <c r="F13" i="167"/>
  <c r="F13" i="166"/>
  <c r="F13" i="165"/>
  <c r="F13" i="164"/>
  <c r="B12" i="163"/>
  <c r="F41" i="106"/>
  <c r="F22" i="2"/>
  <c r="B8" i="98"/>
  <c r="F8" i="97"/>
  <c r="F9" i="125"/>
  <c r="F9" i="96"/>
  <c r="F8" i="95"/>
  <c r="F8" i="166"/>
  <c r="F8" i="162"/>
  <c r="F8" i="165"/>
  <c r="F8" i="161"/>
  <c r="F8" i="164"/>
  <c r="F8" i="158"/>
  <c r="F5" i="96"/>
  <c r="F5" i="125" s="1"/>
  <c r="F4" i="97" s="1"/>
  <c r="G4" i="167"/>
  <c r="H4" i="167"/>
  <c r="I4" i="167"/>
  <c r="J4" i="167"/>
  <c r="K4" i="167"/>
  <c r="L4" i="167"/>
  <c r="M4" i="167"/>
  <c r="N4" i="167"/>
  <c r="O4" i="167"/>
  <c r="P4" i="167"/>
  <c r="Q4" i="167"/>
  <c r="G5" i="167"/>
  <c r="H5" i="167"/>
  <c r="I5" i="167"/>
  <c r="J5" i="167"/>
  <c r="K5" i="167"/>
  <c r="L5" i="167"/>
  <c r="M5" i="167"/>
  <c r="N5" i="167"/>
  <c r="O5" i="167"/>
  <c r="P5" i="167"/>
  <c r="Q5" i="167"/>
  <c r="G7" i="167"/>
  <c r="H7" i="167"/>
  <c r="I7" i="167"/>
  <c r="J7" i="167"/>
  <c r="K7" i="167"/>
  <c r="L7" i="167"/>
  <c r="M7" i="167"/>
  <c r="N7" i="167"/>
  <c r="O7" i="167"/>
  <c r="P7" i="167"/>
  <c r="Q7" i="167"/>
  <c r="G4" i="166"/>
  <c r="H4" i="166"/>
  <c r="I4" i="166"/>
  <c r="J4" i="166"/>
  <c r="K4" i="166"/>
  <c r="L4" i="166"/>
  <c r="M4" i="166"/>
  <c r="N4" i="166"/>
  <c r="O4" i="166"/>
  <c r="P4" i="166"/>
  <c r="Q4" i="166"/>
  <c r="G5" i="166"/>
  <c r="H5" i="166"/>
  <c r="I5" i="166"/>
  <c r="J5" i="166"/>
  <c r="K5" i="166"/>
  <c r="L5" i="166"/>
  <c r="M5" i="166"/>
  <c r="N5" i="166"/>
  <c r="O5" i="166"/>
  <c r="P5" i="166"/>
  <c r="Q5" i="166"/>
  <c r="G7" i="166"/>
  <c r="H7" i="166"/>
  <c r="I7" i="166"/>
  <c r="J7" i="166"/>
  <c r="K7" i="166"/>
  <c r="L7" i="166"/>
  <c r="M7" i="166"/>
  <c r="N7" i="166"/>
  <c r="O7" i="166"/>
  <c r="P7" i="166"/>
  <c r="Q7" i="166"/>
  <c r="G4" i="165"/>
  <c r="H4" i="165"/>
  <c r="I4" i="165"/>
  <c r="J4" i="165"/>
  <c r="K4" i="165"/>
  <c r="L4" i="165"/>
  <c r="M4" i="165"/>
  <c r="N4" i="165"/>
  <c r="O4" i="165"/>
  <c r="P4" i="165"/>
  <c r="Q4" i="165"/>
  <c r="G5" i="165"/>
  <c r="H5" i="165"/>
  <c r="I5" i="165"/>
  <c r="J5" i="165"/>
  <c r="K5" i="165"/>
  <c r="L5" i="165"/>
  <c r="M5" i="165"/>
  <c r="N5" i="165"/>
  <c r="O5" i="165"/>
  <c r="P5" i="165"/>
  <c r="Q5" i="165"/>
  <c r="G7" i="165"/>
  <c r="H7" i="165"/>
  <c r="I7" i="165"/>
  <c r="J7" i="165"/>
  <c r="K7" i="165"/>
  <c r="L7" i="165"/>
  <c r="M7" i="165"/>
  <c r="N7" i="165"/>
  <c r="O7" i="165"/>
  <c r="P7" i="165"/>
  <c r="Q7" i="165"/>
  <c r="G4" i="164"/>
  <c r="H4" i="164"/>
  <c r="I4" i="164"/>
  <c r="J4" i="164"/>
  <c r="K4" i="164"/>
  <c r="L4" i="164"/>
  <c r="M4" i="164"/>
  <c r="N4" i="164"/>
  <c r="O4" i="164"/>
  <c r="P4" i="164"/>
  <c r="Q4" i="164"/>
  <c r="G5" i="164"/>
  <c r="H5" i="164"/>
  <c r="I5" i="164"/>
  <c r="J5" i="164"/>
  <c r="K5" i="164"/>
  <c r="L5" i="164"/>
  <c r="M5" i="164"/>
  <c r="N5" i="164"/>
  <c r="O5" i="164"/>
  <c r="P5" i="164"/>
  <c r="Q5" i="164"/>
  <c r="G7" i="164"/>
  <c r="H7" i="164"/>
  <c r="I7" i="164"/>
  <c r="J7" i="164"/>
  <c r="K7" i="164"/>
  <c r="L7" i="164"/>
  <c r="M7" i="164"/>
  <c r="N7" i="164"/>
  <c r="O7" i="164"/>
  <c r="P7" i="164"/>
  <c r="Q7" i="164"/>
  <c r="C3" i="163"/>
  <c r="D3" i="163"/>
  <c r="E3" i="163"/>
  <c r="F3" i="163"/>
  <c r="G3" i="163"/>
  <c r="H3" i="163"/>
  <c r="I3" i="163"/>
  <c r="J3" i="163"/>
  <c r="K3" i="163"/>
  <c r="L3" i="163"/>
  <c r="M3" i="163"/>
  <c r="C4" i="163"/>
  <c r="D4" i="163"/>
  <c r="E4" i="163"/>
  <c r="F4" i="163"/>
  <c r="G4" i="163"/>
  <c r="H4" i="163"/>
  <c r="I4" i="163"/>
  <c r="J4" i="163"/>
  <c r="K4" i="163"/>
  <c r="L4" i="163"/>
  <c r="M4" i="163"/>
  <c r="C6" i="163"/>
  <c r="D6" i="163"/>
  <c r="E6" i="163"/>
  <c r="F6" i="163"/>
  <c r="G6" i="163"/>
  <c r="H6" i="163"/>
  <c r="I6" i="163"/>
  <c r="J6" i="163"/>
  <c r="K6" i="163"/>
  <c r="L6" i="163"/>
  <c r="M6" i="163"/>
  <c r="G4" i="162"/>
  <c r="H4" i="162"/>
  <c r="I4" i="162"/>
  <c r="J4" i="162"/>
  <c r="K4" i="162"/>
  <c r="L4" i="162"/>
  <c r="M4" i="162"/>
  <c r="N4" i="162"/>
  <c r="O4" i="162"/>
  <c r="P4" i="162"/>
  <c r="Q4" i="162"/>
  <c r="R4" i="162"/>
  <c r="S4" i="162"/>
  <c r="T4" i="162"/>
  <c r="G5" i="162"/>
  <c r="H5" i="162"/>
  <c r="I5" i="162"/>
  <c r="J5" i="162"/>
  <c r="K5" i="162"/>
  <c r="L5" i="162"/>
  <c r="M5" i="162"/>
  <c r="N5" i="162"/>
  <c r="O5" i="162"/>
  <c r="P5" i="162"/>
  <c r="Q5" i="162"/>
  <c r="R5" i="162"/>
  <c r="S5" i="162"/>
  <c r="T5" i="162"/>
  <c r="G7" i="162"/>
  <c r="H7" i="162"/>
  <c r="I7" i="162"/>
  <c r="J7" i="162"/>
  <c r="K7" i="162"/>
  <c r="L7" i="162"/>
  <c r="M7" i="162"/>
  <c r="N7" i="162"/>
  <c r="O7" i="162"/>
  <c r="P7" i="162"/>
  <c r="Q7" i="162"/>
  <c r="R7" i="162"/>
  <c r="S7" i="162"/>
  <c r="T7" i="162"/>
  <c r="U7" i="162"/>
  <c r="I4" i="161"/>
  <c r="J4" i="161"/>
  <c r="K4" i="161"/>
  <c r="L4" i="161"/>
  <c r="M4" i="161"/>
  <c r="N4" i="161"/>
  <c r="O4" i="161"/>
  <c r="P4" i="161"/>
  <c r="Q4" i="161"/>
  <c r="R4" i="161"/>
  <c r="S4" i="161"/>
  <c r="T4" i="161"/>
  <c r="I5" i="161"/>
  <c r="J5" i="161"/>
  <c r="K5" i="161"/>
  <c r="L5" i="161"/>
  <c r="M5" i="161"/>
  <c r="N5" i="161"/>
  <c r="O5" i="161"/>
  <c r="P5" i="161"/>
  <c r="Q5" i="161"/>
  <c r="R5" i="161"/>
  <c r="S5" i="161"/>
  <c r="T5" i="161"/>
  <c r="I7" i="161"/>
  <c r="J7" i="161"/>
  <c r="K7" i="161"/>
  <c r="L7" i="161"/>
  <c r="M7" i="161"/>
  <c r="N7" i="161"/>
  <c r="O7" i="161"/>
  <c r="P7" i="161"/>
  <c r="Q7" i="161"/>
  <c r="R7" i="161"/>
  <c r="S7" i="161"/>
  <c r="T7" i="161"/>
  <c r="U7" i="161"/>
  <c r="H4" i="160"/>
  <c r="I4" i="160"/>
  <c r="J4" i="160"/>
  <c r="K4" i="160"/>
  <c r="L4" i="160"/>
  <c r="M4" i="160"/>
  <c r="N4" i="160"/>
  <c r="O4" i="160"/>
  <c r="P4" i="160"/>
  <c r="Q4" i="160"/>
  <c r="R4" i="160"/>
  <c r="S4" i="160"/>
  <c r="T4" i="160"/>
  <c r="H5" i="160"/>
  <c r="I5" i="160"/>
  <c r="J5" i="160"/>
  <c r="K5" i="160"/>
  <c r="L5" i="160"/>
  <c r="M5" i="160"/>
  <c r="N5" i="160"/>
  <c r="O5" i="160"/>
  <c r="P5" i="160"/>
  <c r="Q5" i="160"/>
  <c r="R5" i="160"/>
  <c r="S5" i="160"/>
  <c r="T5" i="160"/>
  <c r="H7" i="160"/>
  <c r="I7" i="160"/>
  <c r="J7" i="160"/>
  <c r="K7" i="160"/>
  <c r="L7" i="160"/>
  <c r="M7" i="160"/>
  <c r="N7" i="160"/>
  <c r="O7" i="160"/>
  <c r="P7" i="160"/>
  <c r="Q7" i="160"/>
  <c r="R7" i="160"/>
  <c r="S7" i="160"/>
  <c r="T7" i="160"/>
  <c r="U7" i="160"/>
  <c r="G4" i="158"/>
  <c r="H4" i="158"/>
  <c r="I4" i="158"/>
  <c r="J4" i="158"/>
  <c r="K4" i="158"/>
  <c r="L4" i="158"/>
  <c r="M4" i="158"/>
  <c r="N4" i="158"/>
  <c r="O4" i="158"/>
  <c r="P4" i="158"/>
  <c r="Q4" i="158"/>
  <c r="R4" i="158"/>
  <c r="S4" i="158"/>
  <c r="T4" i="158"/>
  <c r="G5" i="158"/>
  <c r="H5" i="158"/>
  <c r="I5" i="158"/>
  <c r="J5" i="158"/>
  <c r="K5" i="158"/>
  <c r="L5" i="158"/>
  <c r="M5" i="158"/>
  <c r="N5" i="158"/>
  <c r="O5" i="158"/>
  <c r="P5" i="158"/>
  <c r="Q5" i="158"/>
  <c r="R5" i="158"/>
  <c r="S5" i="158"/>
  <c r="T5" i="158"/>
  <c r="G7" i="158"/>
  <c r="H7" i="158"/>
  <c r="I7" i="158"/>
  <c r="J7" i="158"/>
  <c r="K7" i="158"/>
  <c r="L7" i="158"/>
  <c r="M7" i="158"/>
  <c r="N7" i="158"/>
  <c r="O7" i="158"/>
  <c r="P7" i="158"/>
  <c r="Q7" i="158"/>
  <c r="R7" i="158"/>
  <c r="S7" i="158"/>
  <c r="T7" i="158"/>
  <c r="U7" i="158"/>
  <c r="D27" i="2" l="1"/>
  <c r="D21" i="162"/>
  <c r="D21" i="161"/>
  <c r="D21" i="160"/>
  <c r="D21" i="158"/>
  <c r="D26" i="106"/>
  <c r="D26" i="40"/>
  <c r="D26" i="115"/>
  <c r="E26" i="112"/>
  <c r="D26" i="114"/>
  <c r="D26" i="99"/>
  <c r="D26" i="77"/>
  <c r="D26" i="29"/>
  <c r="D26" i="21"/>
  <c r="D26" i="104"/>
  <c r="E32" i="2"/>
  <c r="E26" i="158"/>
  <c r="E26" i="162"/>
  <c r="E26" i="161"/>
  <c r="E26" i="160"/>
  <c r="F31" i="112"/>
  <c r="E31" i="106"/>
  <c r="E31" i="40"/>
  <c r="E31" i="115"/>
  <c r="E31" i="77"/>
  <c r="E31" i="29"/>
  <c r="E31" i="21"/>
  <c r="E31" i="104"/>
  <c r="E31" i="99"/>
  <c r="E31" i="114"/>
  <c r="BJ39" i="115"/>
  <c r="BJ39" i="40"/>
  <c r="BJ39" i="29"/>
  <c r="BJ39" i="21"/>
  <c r="BJ39" i="77"/>
  <c r="BJ39" i="104"/>
  <c r="BJ39" i="99"/>
  <c r="BJ39" i="114"/>
  <c r="BG46" i="2"/>
  <c r="BG45" i="21"/>
  <c r="BG45" i="114"/>
  <c r="BG45" i="104"/>
  <c r="BG45" i="99"/>
  <c r="BE46" i="2"/>
  <c r="BE45" i="99"/>
  <c r="BE45" i="21"/>
  <c r="BE45" i="114"/>
  <c r="BE45" i="104"/>
  <c r="E27" i="2"/>
  <c r="E21" i="158"/>
  <c r="E21" i="162"/>
  <c r="E21" i="161"/>
  <c r="E21" i="160"/>
  <c r="F26" i="112"/>
  <c r="E26" i="106"/>
  <c r="E26" i="40"/>
  <c r="E26" i="115"/>
  <c r="E26" i="77"/>
  <c r="E26" i="29"/>
  <c r="E26" i="21"/>
  <c r="E26" i="104"/>
  <c r="E26" i="99"/>
  <c r="E26" i="114"/>
  <c r="BI47" i="2"/>
  <c r="BI46" i="114"/>
  <c r="BI46" i="21"/>
  <c r="BI46" i="104"/>
  <c r="BI46" i="99"/>
  <c r="BH39" i="40"/>
  <c r="BH39" i="77"/>
  <c r="BH39" i="21"/>
  <c r="BH39" i="104"/>
  <c r="BH39" i="114"/>
  <c r="BH39" i="29"/>
  <c r="BH39" i="115"/>
  <c r="BH39" i="99"/>
  <c r="D37" i="2"/>
  <c r="D36" i="106"/>
  <c r="D36" i="40"/>
  <c r="E36" i="112"/>
  <c r="D36" i="114"/>
  <c r="D36" i="99"/>
  <c r="D36" i="115"/>
  <c r="D36" i="77"/>
  <c r="D36" i="29"/>
  <c r="D36" i="21"/>
  <c r="D36" i="104"/>
  <c r="V39" i="2"/>
  <c r="V38" i="115"/>
  <c r="V38" i="21"/>
  <c r="V38" i="29"/>
  <c r="V38" i="104"/>
  <c r="V38" i="114"/>
  <c r="V38" i="99"/>
  <c r="V38" i="77"/>
  <c r="V38" i="40"/>
  <c r="F20" i="160"/>
  <c r="G25" i="112"/>
  <c r="F25" i="106"/>
  <c r="F25" i="40"/>
  <c r="F25" i="115"/>
  <c r="F25" i="77"/>
  <c r="F25" i="29"/>
  <c r="F25" i="21"/>
  <c r="F25" i="104"/>
  <c r="F25" i="114"/>
  <c r="F25" i="99"/>
  <c r="F17" i="160"/>
  <c r="G22" i="112"/>
  <c r="F22" i="106"/>
  <c r="F22" i="40"/>
  <c r="F22" i="115"/>
  <c r="F22" i="114"/>
  <c r="F22" i="77"/>
  <c r="F22" i="29"/>
  <c r="F22" i="21"/>
  <c r="F22" i="104"/>
  <c r="F22" i="99"/>
  <c r="F13" i="106"/>
  <c r="F13" i="40"/>
  <c r="F13" i="115"/>
  <c r="G13" i="112"/>
  <c r="F13" i="77"/>
  <c r="F13" i="29"/>
  <c r="F13" i="21"/>
  <c r="F13" i="104"/>
  <c r="F13" i="114"/>
  <c r="F13" i="99"/>
  <c r="G35" i="112"/>
  <c r="F35" i="106"/>
  <c r="F35" i="40"/>
  <c r="F35" i="115"/>
  <c r="F35" i="77"/>
  <c r="F35" i="29"/>
  <c r="F35" i="21"/>
  <c r="F35" i="104"/>
  <c r="F35" i="114"/>
  <c r="F35" i="99"/>
  <c r="F14" i="160"/>
  <c r="F19" i="106"/>
  <c r="F19" i="40"/>
  <c r="F19" i="115"/>
  <c r="G19" i="112"/>
  <c r="F19" i="77"/>
  <c r="F19" i="29"/>
  <c r="F19" i="21"/>
  <c r="F19" i="104"/>
  <c r="F19" i="114"/>
  <c r="F19" i="99"/>
  <c r="F25" i="160"/>
  <c r="G30" i="112"/>
  <c r="F30" i="106"/>
  <c r="F30" i="40"/>
  <c r="F30" i="115"/>
  <c r="F30" i="77"/>
  <c r="F30" i="29"/>
  <c r="F30" i="21"/>
  <c r="F30" i="104"/>
  <c r="F30" i="114"/>
  <c r="F30" i="99"/>
  <c r="E37" i="2"/>
  <c r="F36" i="112"/>
  <c r="E36" i="106"/>
  <c r="E36" i="40"/>
  <c r="E36" i="115"/>
  <c r="E36" i="77"/>
  <c r="E36" i="29"/>
  <c r="E36" i="21"/>
  <c r="E36" i="104"/>
  <c r="E36" i="99"/>
  <c r="E36" i="114"/>
  <c r="BL47" i="2"/>
  <c r="BL46" i="21"/>
  <c r="BL46" i="104"/>
  <c r="BL46" i="99"/>
  <c r="BL46" i="114"/>
  <c r="D44" i="2"/>
  <c r="E43" i="112"/>
  <c r="D43" i="114"/>
  <c r="D43" i="21"/>
  <c r="D43" i="104"/>
  <c r="D43" i="99"/>
  <c r="BG58" i="99"/>
  <c r="BG58" i="114"/>
  <c r="BG58" i="104"/>
  <c r="BG58" i="21"/>
  <c r="D27" i="162"/>
  <c r="D27" i="161"/>
  <c r="D27" i="160"/>
  <c r="E32" i="112"/>
  <c r="D32" i="106"/>
  <c r="D32" i="40"/>
  <c r="D27" i="158"/>
  <c r="D32" i="115"/>
  <c r="D32" i="77"/>
  <c r="D32" i="29"/>
  <c r="D32" i="21"/>
  <c r="D32" i="104"/>
  <c r="D32" i="114"/>
  <c r="D32" i="99"/>
  <c r="BF39" i="2"/>
  <c r="BF38" i="40"/>
  <c r="BF38" i="77"/>
  <c r="BF38" i="21"/>
  <c r="BF38" i="115"/>
  <c r="BF38" i="29"/>
  <c r="BF38" i="99"/>
  <c r="BF38" i="114"/>
  <c r="BF38" i="104"/>
  <c r="BJ47" i="2"/>
  <c r="BJ46" i="21"/>
  <c r="BJ46" i="99"/>
  <c r="BJ46" i="114"/>
  <c r="BJ46" i="104"/>
  <c r="E45" i="2"/>
  <c r="F44" i="112"/>
  <c r="E44" i="114"/>
  <c r="E44" i="99"/>
  <c r="E44" i="21"/>
  <c r="E44" i="104"/>
  <c r="G16" i="112"/>
  <c r="F16" i="106"/>
  <c r="F16" i="40"/>
  <c r="F16" i="115"/>
  <c r="F16" i="99"/>
  <c r="F16" i="114"/>
  <c r="F16" i="77"/>
  <c r="F16" i="29"/>
  <c r="F16" i="21"/>
  <c r="F16" i="104"/>
  <c r="BH47" i="2"/>
  <c r="BH46" i="21"/>
  <c r="BH46" i="104"/>
  <c r="BH46" i="114"/>
  <c r="BH46" i="99"/>
  <c r="BG39" i="2"/>
  <c r="BG38" i="115"/>
  <c r="BG38" i="40"/>
  <c r="BG38" i="29"/>
  <c r="BG38" i="77"/>
  <c r="BG38" i="104"/>
  <c r="BG38" i="21"/>
  <c r="BG38" i="99"/>
  <c r="BG38" i="114"/>
  <c r="BL39" i="2"/>
  <c r="BL38" i="115"/>
  <c r="BL38" i="40"/>
  <c r="BL38" i="29"/>
  <c r="BL38" i="77"/>
  <c r="BL38" i="21"/>
  <c r="BL38" i="104"/>
  <c r="BL38" i="99"/>
  <c r="BL38" i="114"/>
  <c r="F43" i="2"/>
  <c r="G42" i="112"/>
  <c r="F42" i="114"/>
  <c r="F42" i="21"/>
  <c r="F42" i="104"/>
  <c r="F42" i="99"/>
  <c r="V45" i="2"/>
  <c r="V44" i="99"/>
  <c r="V44" i="104"/>
  <c r="V44" i="114"/>
  <c r="V44" i="21"/>
  <c r="V32" i="115"/>
  <c r="V32" i="40"/>
  <c r="V32" i="29"/>
  <c r="V32" i="77"/>
  <c r="V32" i="104"/>
  <c r="V32" i="114"/>
  <c r="V32" i="99"/>
  <c r="V32" i="21"/>
  <c r="BI39" i="40"/>
  <c r="BI39" i="77"/>
  <c r="BI39" i="115"/>
  <c r="BI39" i="29"/>
  <c r="BI39" i="99"/>
  <c r="BI39" i="21"/>
  <c r="BI39" i="114"/>
  <c r="BI39" i="104"/>
  <c r="F11" i="160"/>
  <c r="G10" i="112"/>
  <c r="F10" i="106"/>
  <c r="F10" i="40"/>
  <c r="F10" i="115"/>
  <c r="F10" i="114"/>
  <c r="F10" i="99"/>
  <c r="F10" i="77"/>
  <c r="F10" i="29"/>
  <c r="F10" i="21"/>
  <c r="F10" i="104"/>
  <c r="BK39" i="2"/>
  <c r="BK38" i="40"/>
  <c r="BK38" i="77"/>
  <c r="BK38" i="21"/>
  <c r="BK38" i="99"/>
  <c r="BK38" i="115"/>
  <c r="BK38" i="114"/>
  <c r="BK38" i="29"/>
  <c r="BK38" i="104"/>
  <c r="BE39" i="2"/>
  <c r="BE38" i="40"/>
  <c r="BE38" i="115"/>
  <c r="BE38" i="77"/>
  <c r="BE38" i="29"/>
  <c r="BE38" i="104"/>
  <c r="BE38" i="114"/>
  <c r="BE38" i="99"/>
  <c r="BE38" i="21"/>
  <c r="F26" i="2"/>
  <c r="F20" i="158"/>
  <c r="F20" i="162"/>
  <c r="F20" i="161"/>
  <c r="F17" i="162"/>
  <c r="F17" i="161"/>
  <c r="F17" i="158"/>
  <c r="B14" i="98"/>
  <c r="F14" i="97"/>
  <c r="F15" i="125"/>
  <c r="F15" i="96"/>
  <c r="F14" i="95"/>
  <c r="F14" i="167"/>
  <c r="B13" i="163"/>
  <c r="F14" i="166"/>
  <c r="F14" i="165"/>
  <c r="F14" i="164"/>
  <c r="F36" i="2"/>
  <c r="F31" i="2"/>
  <c r="F25" i="158"/>
  <c r="F25" i="161"/>
  <c r="F25" i="162"/>
  <c r="F14" i="161"/>
  <c r="F14" i="162"/>
  <c r="F14" i="158"/>
  <c r="H6" i="112"/>
  <c r="I6" i="112"/>
  <c r="J6" i="112"/>
  <c r="K6" i="112"/>
  <c r="L6" i="112"/>
  <c r="M6" i="112"/>
  <c r="N6" i="112"/>
  <c r="O6" i="112"/>
  <c r="P6" i="112"/>
  <c r="Q6" i="112"/>
  <c r="R6" i="112"/>
  <c r="S6" i="112"/>
  <c r="T6" i="112"/>
  <c r="U6" i="112"/>
  <c r="H20" i="112"/>
  <c r="I20" i="112"/>
  <c r="J20" i="112"/>
  <c r="K20" i="112"/>
  <c r="L20" i="112"/>
  <c r="M20" i="112"/>
  <c r="N20" i="112"/>
  <c r="O20" i="112"/>
  <c r="P20" i="112"/>
  <c r="Q20" i="112"/>
  <c r="R20" i="112"/>
  <c r="S20" i="112"/>
  <c r="T20" i="112"/>
  <c r="U20" i="112"/>
  <c r="H40" i="112"/>
  <c r="I40" i="112"/>
  <c r="J40" i="112"/>
  <c r="K40" i="112"/>
  <c r="L40" i="112"/>
  <c r="M40" i="112"/>
  <c r="N40" i="112"/>
  <c r="O40" i="112"/>
  <c r="P40" i="112"/>
  <c r="Q40" i="112"/>
  <c r="R40" i="112"/>
  <c r="S40" i="112"/>
  <c r="T40" i="112"/>
  <c r="U40" i="112"/>
  <c r="H50" i="112"/>
  <c r="I50" i="112"/>
  <c r="J50" i="112"/>
  <c r="K50" i="112"/>
  <c r="L50" i="112"/>
  <c r="M50" i="112"/>
  <c r="N50" i="112"/>
  <c r="O50" i="112"/>
  <c r="P50" i="112"/>
  <c r="Q50" i="112"/>
  <c r="R50" i="112"/>
  <c r="S50" i="112"/>
  <c r="T50" i="112"/>
  <c r="U50" i="112"/>
  <c r="H51" i="112"/>
  <c r="I51" i="112"/>
  <c r="J51" i="112"/>
  <c r="K51" i="112"/>
  <c r="L51" i="112"/>
  <c r="M51" i="112"/>
  <c r="N51" i="112"/>
  <c r="O51" i="112"/>
  <c r="P51" i="112"/>
  <c r="Q51" i="112"/>
  <c r="R51" i="112"/>
  <c r="S51" i="112"/>
  <c r="T51" i="112"/>
  <c r="U51" i="112"/>
  <c r="H53" i="112"/>
  <c r="I53" i="112"/>
  <c r="J53" i="112"/>
  <c r="K53" i="112"/>
  <c r="L53" i="112"/>
  <c r="M53" i="112"/>
  <c r="N53" i="112"/>
  <c r="O53" i="112"/>
  <c r="P53" i="112"/>
  <c r="Q53" i="112"/>
  <c r="R53" i="112"/>
  <c r="S53" i="112"/>
  <c r="T53" i="112"/>
  <c r="U53" i="112"/>
  <c r="H54" i="112"/>
  <c r="I54" i="112"/>
  <c r="J54" i="112"/>
  <c r="K54" i="112"/>
  <c r="L54" i="112"/>
  <c r="M54" i="112"/>
  <c r="N54" i="112"/>
  <c r="O54" i="112"/>
  <c r="P54" i="112"/>
  <c r="Q54" i="112"/>
  <c r="R54" i="112"/>
  <c r="S54" i="112"/>
  <c r="T54" i="112"/>
  <c r="U54" i="112"/>
  <c r="H55" i="112"/>
  <c r="I55" i="112"/>
  <c r="J55" i="112"/>
  <c r="K55" i="112"/>
  <c r="L55" i="112"/>
  <c r="M55" i="112"/>
  <c r="N55" i="112"/>
  <c r="O55" i="112"/>
  <c r="P55" i="112"/>
  <c r="Q55" i="112"/>
  <c r="R55" i="112"/>
  <c r="S55" i="112"/>
  <c r="T55" i="112"/>
  <c r="U55" i="112"/>
  <c r="H56" i="112"/>
  <c r="I56" i="112"/>
  <c r="J56" i="112"/>
  <c r="K56" i="112"/>
  <c r="L56" i="112"/>
  <c r="M56" i="112"/>
  <c r="N56" i="112"/>
  <c r="O56" i="112"/>
  <c r="P56" i="112"/>
  <c r="Q56" i="112"/>
  <c r="R56" i="112"/>
  <c r="S56" i="112"/>
  <c r="T56" i="112"/>
  <c r="U56" i="112"/>
  <c r="H57" i="112"/>
  <c r="I57" i="112"/>
  <c r="J57" i="112"/>
  <c r="K57" i="112"/>
  <c r="L57" i="112"/>
  <c r="M57" i="112"/>
  <c r="N57" i="112"/>
  <c r="O57" i="112"/>
  <c r="P57" i="112"/>
  <c r="Q57" i="112"/>
  <c r="R57" i="112"/>
  <c r="S57" i="112"/>
  <c r="T57" i="112"/>
  <c r="U57" i="112"/>
  <c r="H58" i="112"/>
  <c r="I58" i="112"/>
  <c r="J58" i="112"/>
  <c r="K58" i="112"/>
  <c r="L58" i="112"/>
  <c r="M58" i="112"/>
  <c r="N58" i="112"/>
  <c r="O58" i="112"/>
  <c r="P58" i="112"/>
  <c r="Q58" i="112"/>
  <c r="R58" i="112"/>
  <c r="S58" i="112"/>
  <c r="T58" i="112"/>
  <c r="U58" i="112"/>
  <c r="G3" i="106"/>
  <c r="H3" i="112" s="1"/>
  <c r="H3" i="106"/>
  <c r="I3" i="112" s="1"/>
  <c r="I3" i="106"/>
  <c r="J3" i="112" s="1"/>
  <c r="J3" i="106"/>
  <c r="K3" i="112" s="1"/>
  <c r="K3" i="106"/>
  <c r="L3" i="112" s="1"/>
  <c r="L3" i="106"/>
  <c r="M3" i="112" s="1"/>
  <c r="M3" i="106"/>
  <c r="N3" i="112" s="1"/>
  <c r="N3" i="106"/>
  <c r="O3" i="112" s="1"/>
  <c r="O3" i="106"/>
  <c r="P3" i="112" s="1"/>
  <c r="P3" i="106"/>
  <c r="Q3" i="112" s="1"/>
  <c r="Q3" i="106"/>
  <c r="R3" i="112" s="1"/>
  <c r="R3" i="106"/>
  <c r="S3" i="112" s="1"/>
  <c r="S3" i="106"/>
  <c r="T3" i="112" s="1"/>
  <c r="T3" i="106"/>
  <c r="U3" i="112" s="1"/>
  <c r="G4" i="106"/>
  <c r="H4" i="112" s="1"/>
  <c r="H4" i="106"/>
  <c r="I4" i="112" s="1"/>
  <c r="I4" i="106"/>
  <c r="J4" i="112" s="1"/>
  <c r="J4" i="106"/>
  <c r="K4" i="112" s="1"/>
  <c r="K4" i="106"/>
  <c r="L4" i="112" s="1"/>
  <c r="L4" i="106"/>
  <c r="M4" i="112" s="1"/>
  <c r="M4" i="106"/>
  <c r="N4" i="112" s="1"/>
  <c r="N4" i="106"/>
  <c r="O4" i="112" s="1"/>
  <c r="O4" i="106"/>
  <c r="P4" i="112" s="1"/>
  <c r="P4" i="106"/>
  <c r="Q4" i="112" s="1"/>
  <c r="Q4" i="106"/>
  <c r="R4" i="112" s="1"/>
  <c r="R4" i="106"/>
  <c r="S4" i="112" s="1"/>
  <c r="S4" i="106"/>
  <c r="T4" i="112" s="1"/>
  <c r="T4" i="106"/>
  <c r="U4" i="112" s="1"/>
  <c r="G6" i="106"/>
  <c r="H6" i="106"/>
  <c r="I6" i="106"/>
  <c r="J6" i="106"/>
  <c r="K6" i="106"/>
  <c r="L6" i="106"/>
  <c r="M6" i="106"/>
  <c r="N6" i="106"/>
  <c r="O6" i="106"/>
  <c r="P6" i="106"/>
  <c r="Q6" i="106"/>
  <c r="R6" i="106"/>
  <c r="S6" i="106"/>
  <c r="T6" i="106"/>
  <c r="B40" i="106"/>
  <c r="C40" i="106"/>
  <c r="D40" i="106"/>
  <c r="E40" i="106"/>
  <c r="G40" i="106"/>
  <c r="H40" i="106"/>
  <c r="I40" i="106"/>
  <c r="J40" i="106"/>
  <c r="K40" i="106"/>
  <c r="L40" i="106"/>
  <c r="M40" i="106"/>
  <c r="N40" i="106"/>
  <c r="O40" i="106"/>
  <c r="P40" i="106"/>
  <c r="Q40" i="106"/>
  <c r="R40" i="106"/>
  <c r="S40" i="106"/>
  <c r="T40" i="106"/>
  <c r="B41" i="106"/>
  <c r="C41" i="106"/>
  <c r="B42" i="106"/>
  <c r="C42" i="106"/>
  <c r="B43" i="106"/>
  <c r="C43" i="106"/>
  <c r="B44" i="106"/>
  <c r="C44" i="106"/>
  <c r="B45" i="106"/>
  <c r="C45" i="106"/>
  <c r="B46" i="106"/>
  <c r="C46" i="106"/>
  <c r="B47" i="106"/>
  <c r="C47" i="106"/>
  <c r="B48" i="106"/>
  <c r="C48" i="106"/>
  <c r="B50" i="106"/>
  <c r="C50" i="106"/>
  <c r="D50" i="106"/>
  <c r="E50" i="106"/>
  <c r="G50" i="106"/>
  <c r="H50" i="106"/>
  <c r="I50" i="106"/>
  <c r="J50" i="106"/>
  <c r="K50" i="106"/>
  <c r="L50" i="106"/>
  <c r="M50" i="106"/>
  <c r="N50" i="106"/>
  <c r="O50" i="106"/>
  <c r="P50" i="106"/>
  <c r="Q50" i="106"/>
  <c r="R50" i="106"/>
  <c r="S50" i="106"/>
  <c r="T50" i="106"/>
  <c r="B51" i="106"/>
  <c r="C51" i="106"/>
  <c r="D51" i="106"/>
  <c r="E51" i="106"/>
  <c r="G51" i="106"/>
  <c r="H51" i="106"/>
  <c r="I51" i="106"/>
  <c r="J51" i="106"/>
  <c r="K51" i="106"/>
  <c r="L51" i="106"/>
  <c r="M51" i="106"/>
  <c r="N51" i="106"/>
  <c r="O51" i="106"/>
  <c r="P51" i="106"/>
  <c r="Q51" i="106"/>
  <c r="R51" i="106"/>
  <c r="S51" i="106"/>
  <c r="T51" i="106"/>
  <c r="B53" i="106"/>
  <c r="C53" i="106"/>
  <c r="D53" i="106"/>
  <c r="E53" i="106"/>
  <c r="G53" i="106"/>
  <c r="H53" i="106"/>
  <c r="I53" i="106"/>
  <c r="J53" i="106"/>
  <c r="K53" i="106"/>
  <c r="L53" i="106"/>
  <c r="M53" i="106"/>
  <c r="N53" i="106"/>
  <c r="O53" i="106"/>
  <c r="P53" i="106"/>
  <c r="Q53" i="106"/>
  <c r="R53" i="106"/>
  <c r="S53" i="106"/>
  <c r="T53" i="106"/>
  <c r="B54" i="106"/>
  <c r="C54" i="106"/>
  <c r="D54" i="106"/>
  <c r="E54" i="106"/>
  <c r="G54" i="106"/>
  <c r="H54" i="106"/>
  <c r="I54" i="106"/>
  <c r="J54" i="106"/>
  <c r="K54" i="106"/>
  <c r="L54" i="106"/>
  <c r="M54" i="106"/>
  <c r="N54" i="106"/>
  <c r="O54" i="106"/>
  <c r="P54" i="106"/>
  <c r="Q54" i="106"/>
  <c r="R54" i="106"/>
  <c r="S54" i="106"/>
  <c r="T54" i="106"/>
  <c r="B55" i="106"/>
  <c r="C55" i="106"/>
  <c r="D55" i="106"/>
  <c r="E55" i="106"/>
  <c r="G55" i="106"/>
  <c r="H55" i="106"/>
  <c r="I55" i="106"/>
  <c r="J55" i="106"/>
  <c r="K55" i="106"/>
  <c r="L55" i="106"/>
  <c r="M55" i="106"/>
  <c r="N55" i="106"/>
  <c r="O55" i="106"/>
  <c r="P55" i="106"/>
  <c r="Q55" i="106"/>
  <c r="R55" i="106"/>
  <c r="S55" i="106"/>
  <c r="T55" i="106"/>
  <c r="B56" i="106"/>
  <c r="C56" i="106"/>
  <c r="D56" i="106"/>
  <c r="E56" i="106"/>
  <c r="G56" i="106"/>
  <c r="H56" i="106"/>
  <c r="I56" i="106"/>
  <c r="J56" i="106"/>
  <c r="K56" i="106"/>
  <c r="L56" i="106"/>
  <c r="M56" i="106"/>
  <c r="N56" i="106"/>
  <c r="O56" i="106"/>
  <c r="P56" i="106"/>
  <c r="Q56" i="106"/>
  <c r="R56" i="106"/>
  <c r="S56" i="106"/>
  <c r="T56" i="106"/>
  <c r="B57" i="106"/>
  <c r="C57" i="106"/>
  <c r="D57" i="106"/>
  <c r="E57" i="106"/>
  <c r="G57" i="106"/>
  <c r="H57" i="106"/>
  <c r="I57" i="106"/>
  <c r="J57" i="106"/>
  <c r="K57" i="106"/>
  <c r="L57" i="106"/>
  <c r="M57" i="106"/>
  <c r="N57" i="106"/>
  <c r="O57" i="106"/>
  <c r="P57" i="106"/>
  <c r="Q57" i="106"/>
  <c r="R57" i="106"/>
  <c r="S57" i="106"/>
  <c r="T57" i="106"/>
  <c r="B58" i="106"/>
  <c r="C58" i="106"/>
  <c r="D58" i="106"/>
  <c r="E58" i="106"/>
  <c r="G58" i="106"/>
  <c r="H58" i="106"/>
  <c r="I58" i="106"/>
  <c r="J58" i="106"/>
  <c r="K58" i="106"/>
  <c r="L58" i="106"/>
  <c r="M58" i="106"/>
  <c r="N58" i="106"/>
  <c r="O58" i="106"/>
  <c r="P58" i="106"/>
  <c r="Q58" i="106"/>
  <c r="R58" i="106"/>
  <c r="S58" i="106"/>
  <c r="T58" i="106"/>
  <c r="G3" i="40"/>
  <c r="H3" i="40"/>
  <c r="I3" i="40"/>
  <c r="J3" i="40"/>
  <c r="K3" i="40"/>
  <c r="L3" i="40"/>
  <c r="M3" i="40"/>
  <c r="N3" i="40"/>
  <c r="O3" i="40"/>
  <c r="P3" i="40"/>
  <c r="Q3" i="40"/>
  <c r="R3" i="40"/>
  <c r="S3" i="40"/>
  <c r="T3" i="40"/>
  <c r="U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G4" i="40"/>
  <c r="H4" i="40"/>
  <c r="I4" i="40"/>
  <c r="J4" i="40"/>
  <c r="K4" i="40"/>
  <c r="L4" i="40"/>
  <c r="M4" i="40"/>
  <c r="N4" i="40"/>
  <c r="O4" i="40"/>
  <c r="P4" i="40"/>
  <c r="Q4" i="40"/>
  <c r="R4" i="40"/>
  <c r="S4" i="40"/>
  <c r="T4" i="40"/>
  <c r="U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BD4" i="40"/>
  <c r="G6" i="40"/>
  <c r="H6" i="40"/>
  <c r="I6" i="40"/>
  <c r="J6" i="40"/>
  <c r="K6" i="40"/>
  <c r="L6" i="40"/>
  <c r="M6" i="40"/>
  <c r="N6" i="40"/>
  <c r="O6" i="40"/>
  <c r="P6" i="40"/>
  <c r="Q6" i="40"/>
  <c r="R6" i="40"/>
  <c r="S6" i="40"/>
  <c r="T6" i="40"/>
  <c r="U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BD6" i="40"/>
  <c r="G3" i="115"/>
  <c r="H3" i="115"/>
  <c r="I3" i="115"/>
  <c r="J3" i="115"/>
  <c r="K3" i="115"/>
  <c r="L3" i="115"/>
  <c r="M3" i="115"/>
  <c r="N3" i="115"/>
  <c r="O3" i="115"/>
  <c r="P3" i="115"/>
  <c r="Q3" i="115"/>
  <c r="R3" i="115"/>
  <c r="S3" i="115"/>
  <c r="T3" i="115"/>
  <c r="U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G4" i="115"/>
  <c r="H4" i="115"/>
  <c r="I4" i="115"/>
  <c r="J4" i="115"/>
  <c r="K4" i="115"/>
  <c r="L4" i="115"/>
  <c r="M4" i="115"/>
  <c r="N4" i="115"/>
  <c r="O4" i="115"/>
  <c r="P4" i="115"/>
  <c r="Q4" i="115"/>
  <c r="R4" i="115"/>
  <c r="S4" i="115"/>
  <c r="T4" i="115"/>
  <c r="U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BD4" i="115"/>
  <c r="G6" i="115"/>
  <c r="H6" i="115"/>
  <c r="I6" i="115"/>
  <c r="J6" i="115"/>
  <c r="K6" i="115"/>
  <c r="L6" i="115"/>
  <c r="M6" i="115"/>
  <c r="N6" i="115"/>
  <c r="O6" i="115"/>
  <c r="P6" i="115"/>
  <c r="Q6" i="115"/>
  <c r="R6" i="115"/>
  <c r="S6" i="115"/>
  <c r="T6" i="115"/>
  <c r="U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BD6" i="115"/>
  <c r="G3" i="77"/>
  <c r="H3" i="77"/>
  <c r="I3" i="77"/>
  <c r="J3" i="77"/>
  <c r="K3" i="77"/>
  <c r="L3" i="77"/>
  <c r="M3" i="77"/>
  <c r="N3" i="77"/>
  <c r="O3" i="77"/>
  <c r="P3" i="77"/>
  <c r="Q3" i="77"/>
  <c r="R3" i="77"/>
  <c r="S3" i="77"/>
  <c r="T3" i="77"/>
  <c r="U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G4" i="77"/>
  <c r="H4" i="77"/>
  <c r="I4" i="77"/>
  <c r="J4" i="77"/>
  <c r="K4" i="77"/>
  <c r="L4" i="77"/>
  <c r="M4" i="77"/>
  <c r="N4" i="77"/>
  <c r="O4" i="77"/>
  <c r="P4" i="77"/>
  <c r="Q4" i="77"/>
  <c r="R4" i="77"/>
  <c r="S4" i="77"/>
  <c r="T4" i="77"/>
  <c r="U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D4" i="77"/>
  <c r="G6" i="77"/>
  <c r="H6" i="77"/>
  <c r="I6" i="77"/>
  <c r="J6" i="77"/>
  <c r="K6" i="77"/>
  <c r="L6" i="77"/>
  <c r="M6" i="77"/>
  <c r="N6" i="77"/>
  <c r="O6" i="77"/>
  <c r="P6" i="77"/>
  <c r="Q6" i="77"/>
  <c r="R6" i="77"/>
  <c r="S6" i="77"/>
  <c r="T6" i="77"/>
  <c r="U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BD6" i="77"/>
  <c r="G3" i="29"/>
  <c r="H3" i="29"/>
  <c r="I3" i="29"/>
  <c r="J3" i="29"/>
  <c r="K3" i="29"/>
  <c r="L3" i="29"/>
  <c r="M3" i="29"/>
  <c r="N3" i="29"/>
  <c r="O3" i="29"/>
  <c r="P3" i="29"/>
  <c r="Q3" i="29"/>
  <c r="R3" i="29"/>
  <c r="S3" i="29"/>
  <c r="T3" i="29"/>
  <c r="U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BD3" i="29"/>
  <c r="G4" i="29"/>
  <c r="H4" i="29"/>
  <c r="I4" i="29"/>
  <c r="J4" i="29"/>
  <c r="K4" i="29"/>
  <c r="L4" i="29"/>
  <c r="M4" i="29"/>
  <c r="N4" i="29"/>
  <c r="O4" i="29"/>
  <c r="P4" i="29"/>
  <c r="Q4" i="29"/>
  <c r="R4" i="29"/>
  <c r="S4" i="29"/>
  <c r="T4" i="29"/>
  <c r="U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G6" i="29"/>
  <c r="H6" i="29"/>
  <c r="I6" i="29"/>
  <c r="J6" i="29"/>
  <c r="K6" i="29"/>
  <c r="L6" i="29"/>
  <c r="M6" i="29"/>
  <c r="N6" i="29"/>
  <c r="O6" i="29"/>
  <c r="P6" i="29"/>
  <c r="Q6" i="29"/>
  <c r="R6" i="29"/>
  <c r="S6" i="29"/>
  <c r="T6" i="29"/>
  <c r="U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G3" i="21"/>
  <c r="H3" i="21"/>
  <c r="I3" i="21"/>
  <c r="J3" i="21"/>
  <c r="K3" i="21"/>
  <c r="L3" i="21"/>
  <c r="M3" i="21"/>
  <c r="N3" i="21"/>
  <c r="O3" i="21"/>
  <c r="P3" i="21"/>
  <c r="Q3" i="21"/>
  <c r="R3" i="21"/>
  <c r="S3" i="21"/>
  <c r="T3" i="21"/>
  <c r="U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G4" i="21"/>
  <c r="H4" i="21"/>
  <c r="I4" i="21"/>
  <c r="J4" i="21"/>
  <c r="K4" i="21"/>
  <c r="L4" i="21"/>
  <c r="M4" i="21"/>
  <c r="N4" i="21"/>
  <c r="O4" i="21"/>
  <c r="P4" i="21"/>
  <c r="Q4" i="21"/>
  <c r="R4" i="21"/>
  <c r="S4" i="21"/>
  <c r="T4" i="21"/>
  <c r="U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G6" i="21"/>
  <c r="H6" i="21"/>
  <c r="I6" i="21"/>
  <c r="J6" i="21"/>
  <c r="K6" i="21"/>
  <c r="L6" i="21"/>
  <c r="M6" i="21"/>
  <c r="N6" i="21"/>
  <c r="O6" i="21"/>
  <c r="P6" i="21"/>
  <c r="Q6" i="21"/>
  <c r="R6" i="21"/>
  <c r="S6" i="21"/>
  <c r="T6" i="21"/>
  <c r="U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G50" i="21"/>
  <c r="H50" i="21"/>
  <c r="I50" i="21"/>
  <c r="J50" i="21"/>
  <c r="K50" i="21"/>
  <c r="L50" i="21"/>
  <c r="M50" i="21"/>
  <c r="N50" i="21"/>
  <c r="O50" i="21"/>
  <c r="P50" i="21"/>
  <c r="Q50" i="21"/>
  <c r="R50" i="21"/>
  <c r="S50" i="21"/>
  <c r="T50" i="21"/>
  <c r="U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G51" i="21"/>
  <c r="H51" i="21"/>
  <c r="I51" i="21"/>
  <c r="J51" i="21"/>
  <c r="K51" i="21"/>
  <c r="L51" i="21"/>
  <c r="M51" i="21"/>
  <c r="N51" i="21"/>
  <c r="O51" i="21"/>
  <c r="P51" i="21"/>
  <c r="Q51" i="21"/>
  <c r="R51" i="21"/>
  <c r="S51" i="21"/>
  <c r="T51" i="21"/>
  <c r="U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C51" i="21"/>
  <c r="BD51" i="21"/>
  <c r="G53" i="21"/>
  <c r="H53" i="21"/>
  <c r="I53" i="21"/>
  <c r="J53" i="21"/>
  <c r="K53" i="21"/>
  <c r="L53" i="21"/>
  <c r="M53" i="21"/>
  <c r="N53" i="21"/>
  <c r="O53" i="21"/>
  <c r="P53" i="21"/>
  <c r="Q53" i="21"/>
  <c r="R53" i="21"/>
  <c r="S53" i="21"/>
  <c r="T53" i="21"/>
  <c r="U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G54" i="21"/>
  <c r="H54" i="21"/>
  <c r="I54" i="21"/>
  <c r="J54" i="21"/>
  <c r="K54" i="21"/>
  <c r="L54" i="21"/>
  <c r="M54" i="21"/>
  <c r="N54" i="21"/>
  <c r="O54" i="21"/>
  <c r="P54" i="21"/>
  <c r="Q54" i="21"/>
  <c r="R54" i="21"/>
  <c r="S54" i="21"/>
  <c r="T54" i="21"/>
  <c r="U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G55" i="21"/>
  <c r="H55" i="21"/>
  <c r="I55" i="21"/>
  <c r="J55" i="21"/>
  <c r="K55" i="21"/>
  <c r="L55" i="21"/>
  <c r="M55" i="21"/>
  <c r="N55" i="21"/>
  <c r="O55" i="21"/>
  <c r="P55" i="21"/>
  <c r="Q55" i="21"/>
  <c r="R55" i="21"/>
  <c r="S55" i="21"/>
  <c r="T55" i="21"/>
  <c r="U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G56" i="21"/>
  <c r="H56" i="21"/>
  <c r="I56" i="21"/>
  <c r="J56" i="21"/>
  <c r="K56" i="21"/>
  <c r="L56" i="21"/>
  <c r="M56" i="21"/>
  <c r="N56" i="21"/>
  <c r="O56" i="21"/>
  <c r="P56" i="21"/>
  <c r="Q56" i="21"/>
  <c r="R56" i="21"/>
  <c r="S56" i="21"/>
  <c r="T56" i="21"/>
  <c r="U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AU56" i="21"/>
  <c r="AV56" i="21"/>
  <c r="AW56" i="21"/>
  <c r="AX56" i="21"/>
  <c r="AY56" i="21"/>
  <c r="AZ56" i="21"/>
  <c r="BA56" i="21"/>
  <c r="BB56" i="21"/>
  <c r="BC56" i="21"/>
  <c r="BD56" i="21"/>
  <c r="G57" i="21"/>
  <c r="H57" i="21"/>
  <c r="I57" i="21"/>
  <c r="J57" i="21"/>
  <c r="K57" i="21"/>
  <c r="L57" i="21"/>
  <c r="M57" i="21"/>
  <c r="N57" i="21"/>
  <c r="O57" i="21"/>
  <c r="P57" i="21"/>
  <c r="Q57" i="21"/>
  <c r="R57" i="21"/>
  <c r="S57" i="21"/>
  <c r="T57" i="21"/>
  <c r="U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BC57" i="21"/>
  <c r="BD57" i="21"/>
  <c r="G58" i="21"/>
  <c r="H58" i="21"/>
  <c r="I58" i="21"/>
  <c r="J58" i="21"/>
  <c r="K58" i="21"/>
  <c r="L58" i="21"/>
  <c r="M58" i="21"/>
  <c r="N58" i="21"/>
  <c r="O58" i="21"/>
  <c r="P58" i="21"/>
  <c r="Q58" i="21"/>
  <c r="R58" i="21"/>
  <c r="S58" i="21"/>
  <c r="T58" i="21"/>
  <c r="U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BC58" i="21"/>
  <c r="BD58" i="21"/>
  <c r="BD3" i="104"/>
  <c r="BD4" i="104"/>
  <c r="BD6" i="104"/>
  <c r="BD50" i="104"/>
  <c r="BD51" i="104"/>
  <c r="BD53" i="104"/>
  <c r="BD54" i="104"/>
  <c r="BD55" i="104"/>
  <c r="BD56" i="104"/>
  <c r="BD57" i="104"/>
  <c r="BD58" i="104"/>
  <c r="G3" i="104"/>
  <c r="H3" i="104"/>
  <c r="I3" i="104"/>
  <c r="J3" i="104"/>
  <c r="K3" i="104"/>
  <c r="L3" i="104"/>
  <c r="M3" i="104"/>
  <c r="N3" i="104"/>
  <c r="O3" i="104"/>
  <c r="P3" i="104"/>
  <c r="Q3" i="104"/>
  <c r="R3" i="104"/>
  <c r="S3" i="104"/>
  <c r="T3" i="104"/>
  <c r="U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G4" i="104"/>
  <c r="H4" i="104"/>
  <c r="I4" i="104"/>
  <c r="J4" i="104"/>
  <c r="K4" i="104"/>
  <c r="L4" i="104"/>
  <c r="M4" i="104"/>
  <c r="N4" i="104"/>
  <c r="O4" i="104"/>
  <c r="P4" i="104"/>
  <c r="Q4" i="104"/>
  <c r="R4" i="104"/>
  <c r="S4" i="104"/>
  <c r="T4" i="104"/>
  <c r="U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G6" i="104"/>
  <c r="H6" i="104"/>
  <c r="I6" i="104"/>
  <c r="J6" i="104"/>
  <c r="K6" i="104"/>
  <c r="L6" i="104"/>
  <c r="M6" i="104"/>
  <c r="N6" i="104"/>
  <c r="O6" i="104"/>
  <c r="P6" i="104"/>
  <c r="Q6" i="104"/>
  <c r="R6" i="104"/>
  <c r="S6" i="104"/>
  <c r="T6" i="104"/>
  <c r="U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Y6" i="104"/>
  <c r="AZ6" i="104"/>
  <c r="BA6" i="104"/>
  <c r="BB6" i="104"/>
  <c r="BC6" i="104"/>
  <c r="G50" i="104"/>
  <c r="H50" i="104"/>
  <c r="I50" i="104"/>
  <c r="J50" i="104"/>
  <c r="K50" i="104"/>
  <c r="L50" i="104"/>
  <c r="M50" i="104"/>
  <c r="N50" i="104"/>
  <c r="O50" i="104"/>
  <c r="P50" i="104"/>
  <c r="Q50" i="104"/>
  <c r="R50" i="104"/>
  <c r="S50" i="104"/>
  <c r="T50" i="104"/>
  <c r="U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AY50" i="104"/>
  <c r="AZ50" i="104"/>
  <c r="BA50" i="104"/>
  <c r="BB50" i="104"/>
  <c r="BC50" i="104"/>
  <c r="G51" i="104"/>
  <c r="H51" i="104"/>
  <c r="I51" i="104"/>
  <c r="J51" i="104"/>
  <c r="K51" i="104"/>
  <c r="L51" i="104"/>
  <c r="M51" i="104"/>
  <c r="N51" i="104"/>
  <c r="O51" i="104"/>
  <c r="P51" i="104"/>
  <c r="Q51" i="104"/>
  <c r="R51" i="104"/>
  <c r="S51" i="104"/>
  <c r="T51" i="104"/>
  <c r="U51" i="104"/>
  <c r="W51" i="104"/>
  <c r="X51" i="104"/>
  <c r="Y51" i="104"/>
  <c r="Z51" i="104"/>
  <c r="AA51" i="104"/>
  <c r="AB51" i="104"/>
  <c r="AC51" i="104"/>
  <c r="AD51" i="104"/>
  <c r="AE51" i="104"/>
  <c r="AF51" i="104"/>
  <c r="AG51" i="104"/>
  <c r="AH51" i="104"/>
  <c r="AI51" i="104"/>
  <c r="AJ51" i="104"/>
  <c r="AK51" i="104"/>
  <c r="AL51" i="104"/>
  <c r="AM51" i="104"/>
  <c r="AN51" i="104"/>
  <c r="AO51" i="104"/>
  <c r="AP51" i="104"/>
  <c r="AQ51" i="104"/>
  <c r="AR51" i="104"/>
  <c r="AS51" i="104"/>
  <c r="AT51" i="104"/>
  <c r="AU51" i="104"/>
  <c r="AV51" i="104"/>
  <c r="AW51" i="104"/>
  <c r="AX51" i="104"/>
  <c r="AY51" i="104"/>
  <c r="AZ51" i="104"/>
  <c r="BA51" i="104"/>
  <c r="BB51" i="104"/>
  <c r="BC51" i="104"/>
  <c r="G53" i="104"/>
  <c r="H53" i="104"/>
  <c r="I53" i="104"/>
  <c r="J53" i="104"/>
  <c r="K53" i="104"/>
  <c r="L53" i="104"/>
  <c r="M53" i="104"/>
  <c r="N53" i="104"/>
  <c r="O53" i="104"/>
  <c r="P53" i="104"/>
  <c r="Q53" i="104"/>
  <c r="R53" i="104"/>
  <c r="S53" i="104"/>
  <c r="T53" i="104"/>
  <c r="U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AY53" i="104"/>
  <c r="AZ53" i="104"/>
  <c r="BA53" i="104"/>
  <c r="BB53" i="104"/>
  <c r="BC53" i="104"/>
  <c r="G54" i="104"/>
  <c r="H54" i="104"/>
  <c r="I54" i="104"/>
  <c r="J54" i="104"/>
  <c r="K54" i="104"/>
  <c r="L54" i="104"/>
  <c r="M54" i="104"/>
  <c r="N54" i="104"/>
  <c r="O54" i="104"/>
  <c r="P54" i="104"/>
  <c r="Q54" i="104"/>
  <c r="R54" i="104"/>
  <c r="S54" i="104"/>
  <c r="T54" i="104"/>
  <c r="U54" i="104"/>
  <c r="W54" i="104"/>
  <c r="X54" i="104"/>
  <c r="Y54" i="104"/>
  <c r="Z54" i="104"/>
  <c r="AA54" i="104"/>
  <c r="AB54" i="104"/>
  <c r="AC54" i="104"/>
  <c r="AD54" i="104"/>
  <c r="AE54" i="104"/>
  <c r="AF54" i="104"/>
  <c r="AG54" i="104"/>
  <c r="AH54" i="104"/>
  <c r="AI54" i="104"/>
  <c r="AJ54" i="104"/>
  <c r="AK54" i="104"/>
  <c r="AL54" i="104"/>
  <c r="AM54" i="104"/>
  <c r="AN54" i="104"/>
  <c r="AO54" i="104"/>
  <c r="AP54" i="104"/>
  <c r="AQ54" i="104"/>
  <c r="AR54" i="104"/>
  <c r="AS54" i="104"/>
  <c r="AT54" i="104"/>
  <c r="AU54" i="104"/>
  <c r="AV54" i="104"/>
  <c r="AW54" i="104"/>
  <c r="AX54" i="104"/>
  <c r="AY54" i="104"/>
  <c r="AZ54" i="104"/>
  <c r="BA54" i="104"/>
  <c r="BB54" i="104"/>
  <c r="BC54" i="104"/>
  <c r="G55" i="104"/>
  <c r="H55" i="104"/>
  <c r="I55" i="104"/>
  <c r="J55" i="104"/>
  <c r="K55" i="104"/>
  <c r="L55" i="104"/>
  <c r="M55" i="104"/>
  <c r="N55" i="104"/>
  <c r="O55" i="104"/>
  <c r="P55" i="104"/>
  <c r="Q55" i="104"/>
  <c r="R55" i="104"/>
  <c r="S55" i="104"/>
  <c r="T55" i="104"/>
  <c r="U55" i="104"/>
  <c r="W55" i="104"/>
  <c r="X55" i="104"/>
  <c r="Y55" i="104"/>
  <c r="Z55" i="104"/>
  <c r="AA55" i="104"/>
  <c r="AB55" i="104"/>
  <c r="AC55" i="104"/>
  <c r="AD55" i="104"/>
  <c r="AE55" i="104"/>
  <c r="AF55" i="104"/>
  <c r="AG55" i="104"/>
  <c r="AH55" i="104"/>
  <c r="AI55" i="104"/>
  <c r="AJ55" i="104"/>
  <c r="AK55" i="104"/>
  <c r="AL55" i="104"/>
  <c r="AM55" i="104"/>
  <c r="AN55" i="104"/>
  <c r="AO55" i="104"/>
  <c r="AP55" i="104"/>
  <c r="AQ55" i="104"/>
  <c r="AR55" i="104"/>
  <c r="AS55" i="104"/>
  <c r="AT55" i="104"/>
  <c r="AU55" i="104"/>
  <c r="AV55" i="104"/>
  <c r="AW55" i="104"/>
  <c r="AX55" i="104"/>
  <c r="AY55" i="104"/>
  <c r="AZ55" i="104"/>
  <c r="BA55" i="104"/>
  <c r="BB55" i="104"/>
  <c r="BC55" i="104"/>
  <c r="G56" i="104"/>
  <c r="H56" i="104"/>
  <c r="I56" i="104"/>
  <c r="J56" i="104"/>
  <c r="K56" i="104"/>
  <c r="L56" i="104"/>
  <c r="M56" i="104"/>
  <c r="N56" i="104"/>
  <c r="O56" i="104"/>
  <c r="P56" i="104"/>
  <c r="Q56" i="104"/>
  <c r="R56" i="104"/>
  <c r="S56" i="104"/>
  <c r="T56" i="104"/>
  <c r="U56" i="104"/>
  <c r="W56" i="104"/>
  <c r="X56" i="104"/>
  <c r="Y56" i="104"/>
  <c r="Z56" i="104"/>
  <c r="AA56" i="104"/>
  <c r="AB56" i="104"/>
  <c r="AC56" i="104"/>
  <c r="AD56" i="104"/>
  <c r="AE56" i="104"/>
  <c r="AF56" i="104"/>
  <c r="AG56" i="104"/>
  <c r="AH56" i="104"/>
  <c r="AI56" i="104"/>
  <c r="AJ56" i="104"/>
  <c r="AK56" i="104"/>
  <c r="AL56" i="104"/>
  <c r="AM56" i="104"/>
  <c r="AN56" i="104"/>
  <c r="AO56" i="104"/>
  <c r="AP56" i="104"/>
  <c r="AQ56" i="104"/>
  <c r="AR56" i="104"/>
  <c r="AS56" i="104"/>
  <c r="AT56" i="104"/>
  <c r="AU56" i="104"/>
  <c r="AV56" i="104"/>
  <c r="AW56" i="104"/>
  <c r="AX56" i="104"/>
  <c r="AY56" i="104"/>
  <c r="AZ56" i="104"/>
  <c r="BA56" i="104"/>
  <c r="BB56" i="104"/>
  <c r="BC56" i="104"/>
  <c r="G57" i="104"/>
  <c r="H57" i="104"/>
  <c r="I57" i="104"/>
  <c r="J57" i="104"/>
  <c r="K57" i="104"/>
  <c r="L57" i="104"/>
  <c r="M57" i="104"/>
  <c r="N57" i="104"/>
  <c r="O57" i="104"/>
  <c r="P57" i="104"/>
  <c r="Q57" i="104"/>
  <c r="R57" i="104"/>
  <c r="S57" i="104"/>
  <c r="T57" i="104"/>
  <c r="U57" i="104"/>
  <c r="W57" i="104"/>
  <c r="X57" i="104"/>
  <c r="Y57" i="104"/>
  <c r="Z57" i="104"/>
  <c r="AA57" i="104"/>
  <c r="AB57" i="104"/>
  <c r="AC57" i="104"/>
  <c r="AD57" i="104"/>
  <c r="AE57" i="104"/>
  <c r="AF57" i="104"/>
  <c r="AG57" i="104"/>
  <c r="AH57" i="104"/>
  <c r="AI57" i="104"/>
  <c r="AJ57" i="104"/>
  <c r="AK57" i="104"/>
  <c r="AL57" i="104"/>
  <c r="AM57" i="104"/>
  <c r="AN57" i="104"/>
  <c r="AO57" i="104"/>
  <c r="AP57" i="104"/>
  <c r="AQ57" i="104"/>
  <c r="AR57" i="104"/>
  <c r="AS57" i="104"/>
  <c r="AT57" i="104"/>
  <c r="AU57" i="104"/>
  <c r="AV57" i="104"/>
  <c r="AW57" i="104"/>
  <c r="AX57" i="104"/>
  <c r="AY57" i="104"/>
  <c r="AZ57" i="104"/>
  <c r="BA57" i="104"/>
  <c r="BB57" i="104"/>
  <c r="BC57" i="104"/>
  <c r="G58" i="104"/>
  <c r="H58" i="104"/>
  <c r="I58" i="104"/>
  <c r="J58" i="104"/>
  <c r="K58" i="104"/>
  <c r="L58" i="104"/>
  <c r="M58" i="104"/>
  <c r="N58" i="104"/>
  <c r="O58" i="104"/>
  <c r="P58" i="104"/>
  <c r="Q58" i="104"/>
  <c r="R58" i="104"/>
  <c r="S58" i="104"/>
  <c r="T58" i="104"/>
  <c r="U58" i="104"/>
  <c r="W58" i="104"/>
  <c r="X58" i="104"/>
  <c r="Y58" i="104"/>
  <c r="Z58" i="104"/>
  <c r="AA58" i="104"/>
  <c r="AB58" i="104"/>
  <c r="AC58" i="104"/>
  <c r="AD58" i="104"/>
  <c r="AE58" i="104"/>
  <c r="AF58" i="104"/>
  <c r="AG58" i="104"/>
  <c r="AH58" i="104"/>
  <c r="AI58" i="104"/>
  <c r="AJ58" i="104"/>
  <c r="AK58" i="104"/>
  <c r="AL58" i="104"/>
  <c r="AM58" i="104"/>
  <c r="AN58" i="104"/>
  <c r="AO58" i="104"/>
  <c r="AP58" i="104"/>
  <c r="AQ58" i="104"/>
  <c r="AR58" i="104"/>
  <c r="AS58" i="104"/>
  <c r="AT58" i="104"/>
  <c r="AU58" i="104"/>
  <c r="AV58" i="104"/>
  <c r="AW58" i="104"/>
  <c r="AX58" i="104"/>
  <c r="AY58" i="104"/>
  <c r="AZ58" i="104"/>
  <c r="BA58" i="104"/>
  <c r="BB58" i="104"/>
  <c r="BC58" i="104"/>
  <c r="G3" i="114"/>
  <c r="H3" i="114"/>
  <c r="I3" i="114"/>
  <c r="J3" i="114"/>
  <c r="K3" i="114"/>
  <c r="L3" i="114"/>
  <c r="M3" i="114"/>
  <c r="N3" i="114"/>
  <c r="O3" i="114"/>
  <c r="P3" i="114"/>
  <c r="Q3" i="114"/>
  <c r="R3" i="114"/>
  <c r="S3" i="114"/>
  <c r="T3" i="114"/>
  <c r="U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G4" i="114"/>
  <c r="H4" i="114"/>
  <c r="I4" i="114"/>
  <c r="J4" i="114"/>
  <c r="K4" i="114"/>
  <c r="L4" i="114"/>
  <c r="M4" i="114"/>
  <c r="N4" i="114"/>
  <c r="O4" i="114"/>
  <c r="P4" i="114"/>
  <c r="Q4" i="114"/>
  <c r="R4" i="114"/>
  <c r="S4" i="114"/>
  <c r="T4" i="114"/>
  <c r="U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AZ4" i="114"/>
  <c r="BA4" i="114"/>
  <c r="BB4" i="114"/>
  <c r="BC4" i="114"/>
  <c r="BD4" i="114"/>
  <c r="G6" i="114"/>
  <c r="H6" i="114"/>
  <c r="I6" i="114"/>
  <c r="J6" i="114"/>
  <c r="K6" i="114"/>
  <c r="L6" i="114"/>
  <c r="M6" i="114"/>
  <c r="N6" i="114"/>
  <c r="O6" i="114"/>
  <c r="P6" i="114"/>
  <c r="Q6" i="114"/>
  <c r="R6" i="114"/>
  <c r="S6" i="114"/>
  <c r="T6" i="114"/>
  <c r="U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AZ6" i="114"/>
  <c r="BA6" i="114"/>
  <c r="BB6" i="114"/>
  <c r="BC6" i="114"/>
  <c r="BD6" i="114"/>
  <c r="G50" i="114"/>
  <c r="H50" i="114"/>
  <c r="I50" i="114"/>
  <c r="J50" i="114"/>
  <c r="K50" i="114"/>
  <c r="L50" i="114"/>
  <c r="M50" i="114"/>
  <c r="N50" i="114"/>
  <c r="O50" i="114"/>
  <c r="P50" i="114"/>
  <c r="Q50" i="114"/>
  <c r="R50" i="114"/>
  <c r="S50" i="114"/>
  <c r="T50" i="114"/>
  <c r="U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AZ50" i="114"/>
  <c r="BA50" i="114"/>
  <c r="BB50" i="114"/>
  <c r="BC50" i="114"/>
  <c r="BD50" i="114"/>
  <c r="G51" i="114"/>
  <c r="H51" i="114"/>
  <c r="I51" i="114"/>
  <c r="J51" i="114"/>
  <c r="K51" i="114"/>
  <c r="L51" i="114"/>
  <c r="M51" i="114"/>
  <c r="N51" i="114"/>
  <c r="O51" i="114"/>
  <c r="P51" i="114"/>
  <c r="Q51" i="114"/>
  <c r="R51" i="114"/>
  <c r="S51" i="114"/>
  <c r="T51" i="114"/>
  <c r="U51" i="114"/>
  <c r="W51" i="114"/>
  <c r="X51" i="114"/>
  <c r="Y51" i="114"/>
  <c r="Z51" i="114"/>
  <c r="AA51" i="114"/>
  <c r="AB51" i="114"/>
  <c r="AC51" i="114"/>
  <c r="AD51" i="114"/>
  <c r="AE51" i="114"/>
  <c r="AF51" i="114"/>
  <c r="AG51" i="114"/>
  <c r="AH51" i="114"/>
  <c r="AI51" i="114"/>
  <c r="AJ51" i="114"/>
  <c r="AK51" i="114"/>
  <c r="AL51" i="114"/>
  <c r="AM51" i="114"/>
  <c r="AN51" i="114"/>
  <c r="AO51" i="114"/>
  <c r="AP51" i="114"/>
  <c r="AQ51" i="114"/>
  <c r="AR51" i="114"/>
  <c r="AS51" i="114"/>
  <c r="AT51" i="114"/>
  <c r="AU51" i="114"/>
  <c r="AV51" i="114"/>
  <c r="AW51" i="114"/>
  <c r="AX51" i="114"/>
  <c r="AY51" i="114"/>
  <c r="AZ51" i="114"/>
  <c r="BA51" i="114"/>
  <c r="BB51" i="114"/>
  <c r="BC51" i="114"/>
  <c r="BD51" i="114"/>
  <c r="G53" i="114"/>
  <c r="H53" i="114"/>
  <c r="I53" i="114"/>
  <c r="J53" i="114"/>
  <c r="K53" i="114"/>
  <c r="L53" i="114"/>
  <c r="M53" i="114"/>
  <c r="N53" i="114"/>
  <c r="O53" i="114"/>
  <c r="P53" i="114"/>
  <c r="Q53" i="114"/>
  <c r="R53" i="114"/>
  <c r="S53" i="114"/>
  <c r="T53" i="114"/>
  <c r="U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AZ53" i="114"/>
  <c r="BA53" i="114"/>
  <c r="BB53" i="114"/>
  <c r="BC53" i="114"/>
  <c r="BD53" i="114"/>
  <c r="G54" i="114"/>
  <c r="H54" i="114"/>
  <c r="I54" i="114"/>
  <c r="J54" i="114"/>
  <c r="K54" i="114"/>
  <c r="L54" i="114"/>
  <c r="M54" i="114"/>
  <c r="N54" i="114"/>
  <c r="O54" i="114"/>
  <c r="P54" i="114"/>
  <c r="Q54" i="114"/>
  <c r="R54" i="114"/>
  <c r="S54" i="114"/>
  <c r="T54" i="114"/>
  <c r="U54" i="114"/>
  <c r="W54" i="114"/>
  <c r="X54" i="114"/>
  <c r="Y54" i="114"/>
  <c r="Z54" i="114"/>
  <c r="AA54" i="114"/>
  <c r="AB54" i="114"/>
  <c r="AC54" i="114"/>
  <c r="AD54" i="114"/>
  <c r="AE54" i="114"/>
  <c r="AF54" i="114"/>
  <c r="AG54" i="114"/>
  <c r="AH54" i="114"/>
  <c r="AI54" i="114"/>
  <c r="AJ54" i="114"/>
  <c r="AK54" i="114"/>
  <c r="AL54" i="114"/>
  <c r="AM54" i="114"/>
  <c r="AN54" i="114"/>
  <c r="AO54" i="114"/>
  <c r="AP54" i="114"/>
  <c r="AQ54" i="114"/>
  <c r="AR54" i="114"/>
  <c r="AS54" i="114"/>
  <c r="AT54" i="114"/>
  <c r="AU54" i="114"/>
  <c r="AV54" i="114"/>
  <c r="AW54" i="114"/>
  <c r="AX54" i="114"/>
  <c r="AY54" i="114"/>
  <c r="AZ54" i="114"/>
  <c r="BA54" i="114"/>
  <c r="BB54" i="114"/>
  <c r="BC54" i="114"/>
  <c r="BD54" i="114"/>
  <c r="G55" i="114"/>
  <c r="H55" i="114"/>
  <c r="I55" i="114"/>
  <c r="J55" i="114"/>
  <c r="K55" i="114"/>
  <c r="L55" i="114"/>
  <c r="M55" i="114"/>
  <c r="N55" i="114"/>
  <c r="O55" i="114"/>
  <c r="P55" i="114"/>
  <c r="Q55" i="114"/>
  <c r="R55" i="114"/>
  <c r="S55" i="114"/>
  <c r="T55" i="114"/>
  <c r="U55" i="114"/>
  <c r="W55" i="114"/>
  <c r="X55" i="114"/>
  <c r="Y55" i="114"/>
  <c r="Z55" i="114"/>
  <c r="AA55" i="114"/>
  <c r="AB55" i="114"/>
  <c r="AC55" i="114"/>
  <c r="AD55" i="114"/>
  <c r="AE55" i="114"/>
  <c r="AF55" i="114"/>
  <c r="AG55" i="114"/>
  <c r="AH55" i="114"/>
  <c r="AI55" i="114"/>
  <c r="AJ55" i="114"/>
  <c r="AK55" i="114"/>
  <c r="AL55" i="114"/>
  <c r="AM55" i="114"/>
  <c r="AN55" i="114"/>
  <c r="AO55" i="114"/>
  <c r="AP55" i="114"/>
  <c r="AQ55" i="114"/>
  <c r="AR55" i="114"/>
  <c r="AS55" i="114"/>
  <c r="AT55" i="114"/>
  <c r="AU55" i="114"/>
  <c r="AV55" i="114"/>
  <c r="AW55" i="114"/>
  <c r="AX55" i="114"/>
  <c r="AY55" i="114"/>
  <c r="AZ55" i="114"/>
  <c r="BA55" i="114"/>
  <c r="BB55" i="114"/>
  <c r="BC55" i="114"/>
  <c r="BD55" i="114"/>
  <c r="G56" i="114"/>
  <c r="H56" i="114"/>
  <c r="I56" i="114"/>
  <c r="J56" i="114"/>
  <c r="K56" i="114"/>
  <c r="L56" i="114"/>
  <c r="M56" i="114"/>
  <c r="N56" i="114"/>
  <c r="O56" i="114"/>
  <c r="P56" i="114"/>
  <c r="Q56" i="114"/>
  <c r="R56" i="114"/>
  <c r="S56" i="114"/>
  <c r="T56" i="114"/>
  <c r="U56" i="114"/>
  <c r="W56" i="114"/>
  <c r="X56" i="114"/>
  <c r="Y56" i="114"/>
  <c r="Z56" i="114"/>
  <c r="AA56" i="114"/>
  <c r="AB56" i="114"/>
  <c r="AC56" i="114"/>
  <c r="AD56" i="114"/>
  <c r="AE56" i="114"/>
  <c r="AF56" i="114"/>
  <c r="AG56" i="114"/>
  <c r="AH56" i="114"/>
  <c r="AI56" i="114"/>
  <c r="AJ56" i="114"/>
  <c r="AK56" i="114"/>
  <c r="AL56" i="114"/>
  <c r="AM56" i="114"/>
  <c r="AN56" i="114"/>
  <c r="AO56" i="114"/>
  <c r="AP56" i="114"/>
  <c r="AQ56" i="114"/>
  <c r="AR56" i="114"/>
  <c r="AS56" i="114"/>
  <c r="AT56" i="114"/>
  <c r="AU56" i="114"/>
  <c r="AV56" i="114"/>
  <c r="AW56" i="114"/>
  <c r="AX56" i="114"/>
  <c r="AY56" i="114"/>
  <c r="AZ56" i="114"/>
  <c r="BA56" i="114"/>
  <c r="BB56" i="114"/>
  <c r="BC56" i="114"/>
  <c r="BD56" i="114"/>
  <c r="G57" i="114"/>
  <c r="H57" i="114"/>
  <c r="I57" i="114"/>
  <c r="J57" i="114"/>
  <c r="K57" i="114"/>
  <c r="L57" i="114"/>
  <c r="M57" i="114"/>
  <c r="N57" i="114"/>
  <c r="O57" i="114"/>
  <c r="P57" i="114"/>
  <c r="Q57" i="114"/>
  <c r="R57" i="114"/>
  <c r="S57" i="114"/>
  <c r="T57" i="114"/>
  <c r="U57" i="114"/>
  <c r="W57" i="114"/>
  <c r="X57" i="114"/>
  <c r="Y57" i="114"/>
  <c r="Z57" i="114"/>
  <c r="AA57" i="114"/>
  <c r="AB57" i="114"/>
  <c r="AC57" i="114"/>
  <c r="AD57" i="114"/>
  <c r="AE57" i="114"/>
  <c r="AF57" i="114"/>
  <c r="AG57" i="114"/>
  <c r="AH57" i="114"/>
  <c r="AI57" i="114"/>
  <c r="AJ57" i="114"/>
  <c r="AK57" i="114"/>
  <c r="AL57" i="114"/>
  <c r="AM57" i="114"/>
  <c r="AN57" i="114"/>
  <c r="AO57" i="114"/>
  <c r="AP57" i="114"/>
  <c r="AQ57" i="114"/>
  <c r="AR57" i="114"/>
  <c r="AS57" i="114"/>
  <c r="AT57" i="114"/>
  <c r="AU57" i="114"/>
  <c r="AV57" i="114"/>
  <c r="AW57" i="114"/>
  <c r="AX57" i="114"/>
  <c r="AY57" i="114"/>
  <c r="AZ57" i="114"/>
  <c r="BA57" i="114"/>
  <c r="BB57" i="114"/>
  <c r="BC57" i="114"/>
  <c r="BD57" i="114"/>
  <c r="G58" i="114"/>
  <c r="H58" i="114"/>
  <c r="I58" i="114"/>
  <c r="J58" i="114"/>
  <c r="K58" i="114"/>
  <c r="L58" i="114"/>
  <c r="M58" i="114"/>
  <c r="N58" i="114"/>
  <c r="O58" i="114"/>
  <c r="P58" i="114"/>
  <c r="Q58" i="114"/>
  <c r="R58" i="114"/>
  <c r="S58" i="114"/>
  <c r="T58" i="114"/>
  <c r="U58" i="114"/>
  <c r="W58" i="114"/>
  <c r="X58" i="114"/>
  <c r="Y58" i="114"/>
  <c r="Z58" i="114"/>
  <c r="AA58" i="114"/>
  <c r="AB58" i="114"/>
  <c r="AC58" i="114"/>
  <c r="AD58" i="114"/>
  <c r="AE58" i="114"/>
  <c r="AF58" i="114"/>
  <c r="AG58" i="114"/>
  <c r="AH58" i="114"/>
  <c r="AI58" i="114"/>
  <c r="AJ58" i="114"/>
  <c r="AK58" i="114"/>
  <c r="AL58" i="114"/>
  <c r="AM58" i="114"/>
  <c r="AN58" i="114"/>
  <c r="AO58" i="114"/>
  <c r="AP58" i="114"/>
  <c r="AQ58" i="114"/>
  <c r="AR58" i="114"/>
  <c r="AS58" i="114"/>
  <c r="AT58" i="114"/>
  <c r="AU58" i="114"/>
  <c r="AV58" i="114"/>
  <c r="AW58" i="114"/>
  <c r="AX58" i="114"/>
  <c r="AY58" i="114"/>
  <c r="AZ58" i="114"/>
  <c r="BA58" i="114"/>
  <c r="BB58" i="114"/>
  <c r="BC58" i="114"/>
  <c r="BD58" i="114"/>
  <c r="G3" i="99"/>
  <c r="H3" i="99"/>
  <c r="I3" i="99"/>
  <c r="J3" i="99"/>
  <c r="K3" i="99"/>
  <c r="L3" i="99"/>
  <c r="M3" i="99"/>
  <c r="N3" i="99"/>
  <c r="O3" i="99"/>
  <c r="P3" i="99"/>
  <c r="Q3" i="99"/>
  <c r="R3" i="99"/>
  <c r="S3" i="99"/>
  <c r="T3" i="99"/>
  <c r="U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G4" i="99"/>
  <c r="H4" i="99"/>
  <c r="I4" i="99"/>
  <c r="J4" i="99"/>
  <c r="K4" i="99"/>
  <c r="L4" i="99"/>
  <c r="M4" i="99"/>
  <c r="N4" i="99"/>
  <c r="O4" i="99"/>
  <c r="P4" i="99"/>
  <c r="Q4" i="99"/>
  <c r="R4" i="99"/>
  <c r="S4" i="99"/>
  <c r="T4" i="99"/>
  <c r="U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G6" i="99"/>
  <c r="H6" i="99"/>
  <c r="I6" i="99"/>
  <c r="J6" i="99"/>
  <c r="K6" i="99"/>
  <c r="L6" i="99"/>
  <c r="M6" i="99"/>
  <c r="N6" i="99"/>
  <c r="O6" i="99"/>
  <c r="P6" i="99"/>
  <c r="Q6" i="99"/>
  <c r="R6" i="99"/>
  <c r="S6" i="99"/>
  <c r="T6" i="99"/>
  <c r="U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G50" i="99"/>
  <c r="H50" i="99"/>
  <c r="I50" i="99"/>
  <c r="J50" i="99"/>
  <c r="K50" i="99"/>
  <c r="L50" i="99"/>
  <c r="M50" i="99"/>
  <c r="N50" i="99"/>
  <c r="O50" i="99"/>
  <c r="P50" i="99"/>
  <c r="Q50" i="99"/>
  <c r="R50" i="99"/>
  <c r="S50" i="99"/>
  <c r="T50" i="99"/>
  <c r="U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BC50" i="99"/>
  <c r="BD50" i="99"/>
  <c r="G51" i="99"/>
  <c r="H51" i="99"/>
  <c r="I51" i="99"/>
  <c r="J51" i="99"/>
  <c r="K51" i="99"/>
  <c r="L51" i="99"/>
  <c r="M51" i="99"/>
  <c r="N51" i="99"/>
  <c r="O51" i="99"/>
  <c r="P51" i="99"/>
  <c r="Q51" i="99"/>
  <c r="R51" i="99"/>
  <c r="S51" i="99"/>
  <c r="T51" i="99"/>
  <c r="U51" i="99"/>
  <c r="W51" i="99"/>
  <c r="X51" i="99"/>
  <c r="Y51" i="99"/>
  <c r="Z51" i="99"/>
  <c r="AA51" i="99"/>
  <c r="AB51" i="99"/>
  <c r="AC51" i="99"/>
  <c r="AD51" i="99"/>
  <c r="AE51" i="99"/>
  <c r="AF51" i="99"/>
  <c r="AG51" i="99"/>
  <c r="AH51" i="99"/>
  <c r="AI51" i="99"/>
  <c r="AJ51" i="99"/>
  <c r="AK51" i="99"/>
  <c r="AL51" i="99"/>
  <c r="AM51" i="99"/>
  <c r="AN51" i="99"/>
  <c r="AO51" i="99"/>
  <c r="AP51" i="99"/>
  <c r="AQ51" i="99"/>
  <c r="AR51" i="99"/>
  <c r="AS51" i="99"/>
  <c r="AT51" i="99"/>
  <c r="AU51" i="99"/>
  <c r="AV51" i="99"/>
  <c r="AW51" i="99"/>
  <c r="AX51" i="99"/>
  <c r="AY51" i="99"/>
  <c r="AZ51" i="99"/>
  <c r="BA51" i="99"/>
  <c r="BB51" i="99"/>
  <c r="BC51" i="99"/>
  <c r="BD51" i="99"/>
  <c r="G53" i="99"/>
  <c r="H53" i="99"/>
  <c r="I53" i="99"/>
  <c r="J53" i="99"/>
  <c r="K53" i="99"/>
  <c r="L53" i="99"/>
  <c r="M53" i="99"/>
  <c r="N53" i="99"/>
  <c r="O53" i="99"/>
  <c r="P53" i="99"/>
  <c r="Q53" i="99"/>
  <c r="R53" i="99"/>
  <c r="S53" i="99"/>
  <c r="T53" i="99"/>
  <c r="U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BC53" i="99"/>
  <c r="BD53" i="99"/>
  <c r="G54" i="99"/>
  <c r="H54" i="99"/>
  <c r="I54" i="99"/>
  <c r="J54" i="99"/>
  <c r="K54" i="99"/>
  <c r="L54" i="99"/>
  <c r="M54" i="99"/>
  <c r="N54" i="99"/>
  <c r="O54" i="99"/>
  <c r="P54" i="99"/>
  <c r="Q54" i="99"/>
  <c r="R54" i="99"/>
  <c r="S54" i="99"/>
  <c r="T54" i="99"/>
  <c r="U54" i="99"/>
  <c r="W54" i="99"/>
  <c r="X54" i="99"/>
  <c r="Y54" i="99"/>
  <c r="Z54" i="99"/>
  <c r="AA54" i="99"/>
  <c r="AB54" i="99"/>
  <c r="AC54" i="99"/>
  <c r="AD54" i="99"/>
  <c r="AE54" i="99"/>
  <c r="AF54" i="99"/>
  <c r="AG54" i="99"/>
  <c r="AH54" i="99"/>
  <c r="AI54" i="99"/>
  <c r="AJ54" i="99"/>
  <c r="AK54" i="99"/>
  <c r="AL54" i="99"/>
  <c r="AM54" i="99"/>
  <c r="AN54" i="99"/>
  <c r="AO54" i="99"/>
  <c r="AP54" i="99"/>
  <c r="AQ54" i="99"/>
  <c r="AR54" i="99"/>
  <c r="AS54" i="99"/>
  <c r="AT54" i="99"/>
  <c r="AU54" i="99"/>
  <c r="AV54" i="99"/>
  <c r="AW54" i="99"/>
  <c r="AX54" i="99"/>
  <c r="AY54" i="99"/>
  <c r="AZ54" i="99"/>
  <c r="BA54" i="99"/>
  <c r="BB54" i="99"/>
  <c r="BC54" i="99"/>
  <c r="BD54" i="99"/>
  <c r="G55" i="99"/>
  <c r="H55" i="99"/>
  <c r="I55" i="99"/>
  <c r="J55" i="99"/>
  <c r="K55" i="99"/>
  <c r="L55" i="99"/>
  <c r="M55" i="99"/>
  <c r="N55" i="99"/>
  <c r="O55" i="99"/>
  <c r="P55" i="99"/>
  <c r="Q55" i="99"/>
  <c r="R55" i="99"/>
  <c r="S55" i="99"/>
  <c r="T55" i="99"/>
  <c r="U55" i="99"/>
  <c r="W55" i="99"/>
  <c r="X55" i="99"/>
  <c r="Y55" i="99"/>
  <c r="Z55" i="99"/>
  <c r="AA55" i="99"/>
  <c r="AB55" i="99"/>
  <c r="AC55" i="99"/>
  <c r="AD55" i="99"/>
  <c r="AE55" i="99"/>
  <c r="AF55" i="99"/>
  <c r="AG55" i="99"/>
  <c r="AH55" i="99"/>
  <c r="AI55" i="99"/>
  <c r="AJ55" i="99"/>
  <c r="AK55" i="99"/>
  <c r="AL55" i="99"/>
  <c r="AM55" i="99"/>
  <c r="AN55" i="99"/>
  <c r="AO55" i="99"/>
  <c r="AP55" i="99"/>
  <c r="AQ55" i="99"/>
  <c r="AR55" i="99"/>
  <c r="AS55" i="99"/>
  <c r="AT55" i="99"/>
  <c r="AU55" i="99"/>
  <c r="AV55" i="99"/>
  <c r="AW55" i="99"/>
  <c r="AX55" i="99"/>
  <c r="AY55" i="99"/>
  <c r="AZ55" i="99"/>
  <c r="BA55" i="99"/>
  <c r="BB55" i="99"/>
  <c r="BC55" i="99"/>
  <c r="BD55" i="99"/>
  <c r="G56" i="99"/>
  <c r="H56" i="99"/>
  <c r="I56" i="99"/>
  <c r="J56" i="99"/>
  <c r="K56" i="99"/>
  <c r="L56" i="99"/>
  <c r="M56" i="99"/>
  <c r="N56" i="99"/>
  <c r="O56" i="99"/>
  <c r="P56" i="99"/>
  <c r="Q56" i="99"/>
  <c r="R56" i="99"/>
  <c r="S56" i="99"/>
  <c r="T56" i="99"/>
  <c r="U56" i="99"/>
  <c r="W56" i="99"/>
  <c r="X56" i="99"/>
  <c r="Y56" i="99"/>
  <c r="Z56" i="99"/>
  <c r="AA56" i="99"/>
  <c r="AB56" i="99"/>
  <c r="AC56" i="99"/>
  <c r="AD56" i="99"/>
  <c r="AE56" i="99"/>
  <c r="AF56" i="99"/>
  <c r="AG56" i="99"/>
  <c r="AH56" i="99"/>
  <c r="AI56" i="99"/>
  <c r="AJ56" i="99"/>
  <c r="AK56" i="99"/>
  <c r="AL56" i="99"/>
  <c r="AM56" i="99"/>
  <c r="AN56" i="99"/>
  <c r="AO56" i="99"/>
  <c r="AP56" i="99"/>
  <c r="AQ56" i="99"/>
  <c r="AR56" i="99"/>
  <c r="AS56" i="99"/>
  <c r="AT56" i="99"/>
  <c r="AU56" i="99"/>
  <c r="AV56" i="99"/>
  <c r="AW56" i="99"/>
  <c r="AX56" i="99"/>
  <c r="AY56" i="99"/>
  <c r="AZ56" i="99"/>
  <c r="BA56" i="99"/>
  <c r="BB56" i="99"/>
  <c r="BC56" i="99"/>
  <c r="BD56" i="99"/>
  <c r="G57" i="99"/>
  <c r="H57" i="99"/>
  <c r="I57" i="99"/>
  <c r="J57" i="99"/>
  <c r="K57" i="99"/>
  <c r="L57" i="99"/>
  <c r="M57" i="99"/>
  <c r="N57" i="99"/>
  <c r="O57" i="99"/>
  <c r="P57" i="99"/>
  <c r="Q57" i="99"/>
  <c r="R57" i="99"/>
  <c r="S57" i="99"/>
  <c r="T57" i="99"/>
  <c r="U57" i="99"/>
  <c r="W57" i="99"/>
  <c r="X57" i="99"/>
  <c r="Y57" i="99"/>
  <c r="Z57" i="99"/>
  <c r="AA57" i="99"/>
  <c r="AB57" i="99"/>
  <c r="AC57" i="99"/>
  <c r="AD57" i="99"/>
  <c r="AE57" i="99"/>
  <c r="AF57" i="99"/>
  <c r="AG57" i="99"/>
  <c r="AH57" i="99"/>
  <c r="AI57" i="99"/>
  <c r="AJ57" i="99"/>
  <c r="AK57" i="99"/>
  <c r="AL57" i="99"/>
  <c r="AM57" i="99"/>
  <c r="AN57" i="99"/>
  <c r="AO57" i="99"/>
  <c r="AP57" i="99"/>
  <c r="AQ57" i="99"/>
  <c r="AR57" i="99"/>
  <c r="AS57" i="99"/>
  <c r="AT57" i="99"/>
  <c r="AU57" i="99"/>
  <c r="AV57" i="99"/>
  <c r="AW57" i="99"/>
  <c r="AX57" i="99"/>
  <c r="AY57" i="99"/>
  <c r="AZ57" i="99"/>
  <c r="BA57" i="99"/>
  <c r="BB57" i="99"/>
  <c r="BC57" i="99"/>
  <c r="BD57" i="99"/>
  <c r="G58" i="99"/>
  <c r="H58" i="99"/>
  <c r="I58" i="99"/>
  <c r="J58" i="99"/>
  <c r="K58" i="99"/>
  <c r="L58" i="99"/>
  <c r="M58" i="99"/>
  <c r="N58" i="99"/>
  <c r="O58" i="99"/>
  <c r="P58" i="99"/>
  <c r="Q58" i="99"/>
  <c r="R58" i="99"/>
  <c r="S58" i="99"/>
  <c r="T58" i="99"/>
  <c r="U58" i="99"/>
  <c r="W58" i="99"/>
  <c r="X58" i="99"/>
  <c r="Y58" i="99"/>
  <c r="Z58" i="99"/>
  <c r="AA58" i="99"/>
  <c r="AB58" i="99"/>
  <c r="AC58" i="99"/>
  <c r="AD58" i="99"/>
  <c r="AE58" i="99"/>
  <c r="AF58" i="99"/>
  <c r="AG58" i="99"/>
  <c r="AH58" i="99"/>
  <c r="AI58" i="99"/>
  <c r="AJ58" i="99"/>
  <c r="AK58" i="99"/>
  <c r="AL58" i="99"/>
  <c r="AM58" i="99"/>
  <c r="AN58" i="99"/>
  <c r="AO58" i="99"/>
  <c r="AP58" i="99"/>
  <c r="AQ58" i="99"/>
  <c r="AR58" i="99"/>
  <c r="AS58" i="99"/>
  <c r="AT58" i="99"/>
  <c r="AU58" i="99"/>
  <c r="AV58" i="99"/>
  <c r="AW58" i="99"/>
  <c r="AX58" i="99"/>
  <c r="AY58" i="99"/>
  <c r="AZ58" i="99"/>
  <c r="BA58" i="99"/>
  <c r="BB58" i="99"/>
  <c r="BC58" i="99"/>
  <c r="BD58" i="99"/>
  <c r="AD7" i="2"/>
  <c r="AD9" i="2"/>
  <c r="AD12" i="2"/>
  <c r="AD15" i="2"/>
  <c r="AD15" i="104" s="1"/>
  <c r="AD18" i="2"/>
  <c r="AD18" i="99" s="1"/>
  <c r="AD21" i="2"/>
  <c r="AD21" i="99" s="1"/>
  <c r="AD24" i="2"/>
  <c r="AD24" i="104" s="1"/>
  <c r="AD29" i="2"/>
  <c r="AD29" i="99" s="1"/>
  <c r="AD34" i="2"/>
  <c r="AD34" i="99" s="1"/>
  <c r="AD41" i="2"/>
  <c r="AD41" i="104" s="1"/>
  <c r="AE7" i="2"/>
  <c r="AE9" i="2"/>
  <c r="AE12" i="2"/>
  <c r="AE15" i="2"/>
  <c r="AE15" i="21" s="1"/>
  <c r="AE18" i="2"/>
  <c r="AE18" i="21" s="1"/>
  <c r="AE21" i="2"/>
  <c r="AE24" i="2"/>
  <c r="AE29" i="2"/>
  <c r="AE29" i="114" s="1"/>
  <c r="AE34" i="2"/>
  <c r="AE34" i="114" s="1"/>
  <c r="AE41" i="2"/>
  <c r="AE42" i="2" s="1"/>
  <c r="AE43" i="2" s="1"/>
  <c r="AE44" i="2" s="1"/>
  <c r="AE45" i="2" s="1"/>
  <c r="AE46" i="2" s="1"/>
  <c r="AE47" i="2" s="1"/>
  <c r="AE48" i="2" s="1"/>
  <c r="AE48" i="114" s="1"/>
  <c r="AD9" i="99" l="1"/>
  <c r="K10" i="93"/>
  <c r="K10" i="118"/>
  <c r="K10" i="92"/>
  <c r="K10" i="91"/>
  <c r="K10" i="94"/>
  <c r="BJ48" i="2"/>
  <c r="BJ47" i="114"/>
  <c r="BJ47" i="104"/>
  <c r="BJ47" i="21"/>
  <c r="BJ47" i="99"/>
  <c r="BG47" i="2"/>
  <c r="BG46" i="21"/>
  <c r="BG46" i="104"/>
  <c r="BG46" i="99"/>
  <c r="BG46" i="114"/>
  <c r="E27" i="162"/>
  <c r="E27" i="161"/>
  <c r="E27" i="160"/>
  <c r="F32" i="112"/>
  <c r="E32" i="106"/>
  <c r="E32" i="40"/>
  <c r="E27" i="158"/>
  <c r="E32" i="99"/>
  <c r="E32" i="115"/>
  <c r="E32" i="77"/>
  <c r="E32" i="29"/>
  <c r="E32" i="21"/>
  <c r="E32" i="104"/>
  <c r="E32" i="114"/>
  <c r="L13" i="93"/>
  <c r="L13" i="118"/>
  <c r="L13" i="92"/>
  <c r="L13" i="94"/>
  <c r="L13" i="91"/>
  <c r="K8" i="93"/>
  <c r="K8" i="118"/>
  <c r="K8" i="92"/>
  <c r="K8" i="91"/>
  <c r="K8" i="94"/>
  <c r="F26" i="160"/>
  <c r="G31" i="112"/>
  <c r="F31" i="106"/>
  <c r="F31" i="40"/>
  <c r="F31" i="115"/>
  <c r="F31" i="77"/>
  <c r="F31" i="29"/>
  <c r="F31" i="21"/>
  <c r="F31" i="104"/>
  <c r="F31" i="99"/>
  <c r="F31" i="114"/>
  <c r="G43" i="112"/>
  <c r="F43" i="99"/>
  <c r="F43" i="21"/>
  <c r="F43" i="104"/>
  <c r="F43" i="114"/>
  <c r="F43" i="106"/>
  <c r="F44" i="2"/>
  <c r="BG39" i="115"/>
  <c r="BG39" i="29"/>
  <c r="BG39" i="99"/>
  <c r="BG39" i="40"/>
  <c r="BG39" i="21"/>
  <c r="BG39" i="114"/>
  <c r="BG39" i="77"/>
  <c r="BG39" i="104"/>
  <c r="D38" i="2"/>
  <c r="E37" i="112"/>
  <c r="D37" i="106"/>
  <c r="D37" i="40"/>
  <c r="D37" i="115"/>
  <c r="D37" i="77"/>
  <c r="D37" i="29"/>
  <c r="D37" i="21"/>
  <c r="D37" i="104"/>
  <c r="D37" i="114"/>
  <c r="D37" i="99"/>
  <c r="L10" i="93"/>
  <c r="L10" i="118"/>
  <c r="L10" i="94"/>
  <c r="L10" i="91"/>
  <c r="L10" i="92"/>
  <c r="G36" i="112"/>
  <c r="F36" i="106"/>
  <c r="F36" i="40"/>
  <c r="F36" i="115"/>
  <c r="F36" i="77"/>
  <c r="F36" i="29"/>
  <c r="F36" i="21"/>
  <c r="F36" i="104"/>
  <c r="F36" i="114"/>
  <c r="F36" i="99"/>
  <c r="BH48" i="2"/>
  <c r="BH47" i="21"/>
  <c r="BH47" i="104"/>
  <c r="BH47" i="114"/>
  <c r="BH47" i="99"/>
  <c r="BF39" i="115"/>
  <c r="BF39" i="40"/>
  <c r="BF39" i="29"/>
  <c r="BF39" i="21"/>
  <c r="BF39" i="114"/>
  <c r="BF39" i="77"/>
  <c r="BF39" i="104"/>
  <c r="BF39" i="99"/>
  <c r="D45" i="2"/>
  <c r="E44" i="112"/>
  <c r="D44" i="21"/>
  <c r="D44" i="104"/>
  <c r="D44" i="99"/>
  <c r="D44" i="114"/>
  <c r="E38" i="2"/>
  <c r="F37" i="112"/>
  <c r="E37" i="106"/>
  <c r="E37" i="40"/>
  <c r="E37" i="99"/>
  <c r="E37" i="115"/>
  <c r="E37" i="77"/>
  <c r="E37" i="29"/>
  <c r="E37" i="21"/>
  <c r="E37" i="104"/>
  <c r="E37" i="114"/>
  <c r="V39" i="40"/>
  <c r="V39" i="77"/>
  <c r="V39" i="99"/>
  <c r="V39" i="115"/>
  <c r="V39" i="29"/>
  <c r="V39" i="104"/>
  <c r="V39" i="114"/>
  <c r="V39" i="21"/>
  <c r="E22" i="158"/>
  <c r="E22" i="162"/>
  <c r="E22" i="161"/>
  <c r="E22" i="160"/>
  <c r="F27" i="112"/>
  <c r="E27" i="106"/>
  <c r="E27" i="40"/>
  <c r="E27" i="115"/>
  <c r="E27" i="99"/>
  <c r="E27" i="77"/>
  <c r="E27" i="29"/>
  <c r="E27" i="21"/>
  <c r="E27" i="104"/>
  <c r="E27" i="114"/>
  <c r="AE7" i="29"/>
  <c r="L8" i="93"/>
  <c r="L8" i="118"/>
  <c r="L8" i="92"/>
  <c r="L8" i="91"/>
  <c r="L8" i="94"/>
  <c r="AD12" i="99"/>
  <c r="K13" i="93"/>
  <c r="K13" i="118"/>
  <c r="K13" i="92"/>
  <c r="K13" i="91"/>
  <c r="K13" i="94"/>
  <c r="F21" i="160"/>
  <c r="G26" i="112"/>
  <c r="F26" i="106"/>
  <c r="F26" i="40"/>
  <c r="F26" i="115"/>
  <c r="F26" i="77"/>
  <c r="F26" i="29"/>
  <c r="F26" i="21"/>
  <c r="F26" i="104"/>
  <c r="F26" i="99"/>
  <c r="F26" i="114"/>
  <c r="BK39" i="115"/>
  <c r="BK39" i="29"/>
  <c r="BK39" i="114"/>
  <c r="BK39" i="104"/>
  <c r="BK39" i="40"/>
  <c r="BK39" i="99"/>
  <c r="BK39" i="77"/>
  <c r="BK39" i="21"/>
  <c r="V46" i="2"/>
  <c r="V45" i="21"/>
  <c r="V45" i="99"/>
  <c r="V45" i="104"/>
  <c r="V45" i="114"/>
  <c r="BL39" i="40"/>
  <c r="BL39" i="77"/>
  <c r="BL39" i="99"/>
  <c r="BL39" i="114"/>
  <c r="BL39" i="29"/>
  <c r="BL39" i="21"/>
  <c r="BL39" i="104"/>
  <c r="BL39" i="115"/>
  <c r="E46" i="2"/>
  <c r="F45" i="112"/>
  <c r="E45" i="21"/>
  <c r="E45" i="104"/>
  <c r="E45" i="99"/>
  <c r="E45" i="114"/>
  <c r="BL48" i="2"/>
  <c r="BL47" i="21"/>
  <c r="BL47" i="99"/>
  <c r="BL47" i="114"/>
  <c r="BL47" i="104"/>
  <c r="BI48" i="2"/>
  <c r="BI47" i="104"/>
  <c r="BI47" i="21"/>
  <c r="BI47" i="99"/>
  <c r="BI47" i="114"/>
  <c r="BE47" i="2"/>
  <c r="BE46" i="21"/>
  <c r="BE46" i="99"/>
  <c r="BE46" i="114"/>
  <c r="BE46" i="104"/>
  <c r="D22" i="162"/>
  <c r="D22" i="161"/>
  <c r="D22" i="160"/>
  <c r="D22" i="158"/>
  <c r="E27" i="112"/>
  <c r="D27" i="106"/>
  <c r="D27" i="40"/>
  <c r="D27" i="115"/>
  <c r="D27" i="77"/>
  <c r="D27" i="29"/>
  <c r="D27" i="21"/>
  <c r="D27" i="104"/>
  <c r="D27" i="114"/>
  <c r="D27" i="99"/>
  <c r="BE39" i="21"/>
  <c r="BE39" i="40"/>
  <c r="BE39" i="77"/>
  <c r="BE39" i="114"/>
  <c r="BE39" i="115"/>
  <c r="BE39" i="29"/>
  <c r="BE39" i="104"/>
  <c r="BE39" i="99"/>
  <c r="AD21" i="104"/>
  <c r="AE47" i="21"/>
  <c r="AE43" i="21"/>
  <c r="AE46" i="99"/>
  <c r="AE42" i="99"/>
  <c r="AD9" i="104"/>
  <c r="AE34" i="21"/>
  <c r="AD24" i="99"/>
  <c r="AE29" i="21"/>
  <c r="AE25" i="2"/>
  <c r="AE24" i="40"/>
  <c r="AE24" i="115"/>
  <c r="AE24" i="77"/>
  <c r="AE24" i="29"/>
  <c r="AE24" i="104"/>
  <c r="AE24" i="99"/>
  <c r="AE24" i="21"/>
  <c r="AE24" i="114"/>
  <c r="AE13" i="2"/>
  <c r="AE12" i="40"/>
  <c r="AE12" i="115"/>
  <c r="AE12" i="77"/>
  <c r="AE12" i="29"/>
  <c r="AE12" i="104"/>
  <c r="AE12" i="99"/>
  <c r="AE12" i="21"/>
  <c r="AE12" i="114"/>
  <c r="AD35" i="2"/>
  <c r="AD34" i="40"/>
  <c r="AD34" i="115"/>
  <c r="AD34" i="77"/>
  <c r="AD34" i="29"/>
  <c r="AD34" i="21"/>
  <c r="AD34" i="114"/>
  <c r="AD34" i="104"/>
  <c r="AD19" i="2"/>
  <c r="AD18" i="40"/>
  <c r="AD18" i="115"/>
  <c r="AD18" i="77"/>
  <c r="AD18" i="29"/>
  <c r="AD18" i="21"/>
  <c r="AD18" i="114"/>
  <c r="AD18" i="104"/>
  <c r="AD7" i="40"/>
  <c r="AD7" i="115"/>
  <c r="AD7" i="77"/>
  <c r="AD7" i="29"/>
  <c r="AD7" i="21"/>
  <c r="AD7" i="104"/>
  <c r="AD7" i="114"/>
  <c r="AD7" i="99"/>
  <c r="AE22" i="2"/>
  <c r="AE21" i="40"/>
  <c r="AE21" i="77"/>
  <c r="AE21" i="115"/>
  <c r="AE21" i="104"/>
  <c r="AE21" i="29"/>
  <c r="AE10" i="2"/>
  <c r="AE9" i="40"/>
  <c r="AE9" i="77"/>
  <c r="AE9" i="115"/>
  <c r="AE9" i="104"/>
  <c r="AE9" i="21"/>
  <c r="AE9" i="29"/>
  <c r="AD30" i="2"/>
  <c r="AD31" i="2" s="1"/>
  <c r="AD29" i="115"/>
  <c r="AD29" i="40"/>
  <c r="AD29" i="77"/>
  <c r="AD29" i="29"/>
  <c r="AD29" i="21"/>
  <c r="AD16" i="2"/>
  <c r="AD15" i="77"/>
  <c r="AD15" i="115"/>
  <c r="AD15" i="40"/>
  <c r="AD15" i="29"/>
  <c r="AD15" i="21"/>
  <c r="AE45" i="99"/>
  <c r="AE41" i="99"/>
  <c r="AE21" i="99"/>
  <c r="AE15" i="99"/>
  <c r="AE9" i="99"/>
  <c r="AE48" i="104"/>
  <c r="AE47" i="104"/>
  <c r="AE46" i="104"/>
  <c r="AE45" i="104"/>
  <c r="AE44" i="104"/>
  <c r="AE43" i="104"/>
  <c r="AE42" i="104"/>
  <c r="AE41" i="104"/>
  <c r="AE34" i="104"/>
  <c r="AE29" i="104"/>
  <c r="AE48" i="21"/>
  <c r="AE44" i="21"/>
  <c r="AE19" i="2"/>
  <c r="AE18" i="40"/>
  <c r="AE18" i="115"/>
  <c r="AE18" i="77"/>
  <c r="AE18" i="29"/>
  <c r="AE18" i="104"/>
  <c r="AD25" i="2"/>
  <c r="AD26" i="2" s="1"/>
  <c r="AD24" i="40"/>
  <c r="AD24" i="115"/>
  <c r="AD24" i="77"/>
  <c r="AD24" i="29"/>
  <c r="AD24" i="21"/>
  <c r="AD13" i="2"/>
  <c r="AD12" i="40"/>
  <c r="AD12" i="115"/>
  <c r="AD12" i="77"/>
  <c r="AD12" i="29"/>
  <c r="AD12" i="21"/>
  <c r="AE48" i="99"/>
  <c r="AE44" i="99"/>
  <c r="AD41" i="99"/>
  <c r="AD15" i="99"/>
  <c r="AE7" i="99"/>
  <c r="AE47" i="114"/>
  <c r="AE46" i="114"/>
  <c r="AE45" i="114"/>
  <c r="AE44" i="114"/>
  <c r="AE43" i="114"/>
  <c r="AE42" i="114"/>
  <c r="AE41" i="114"/>
  <c r="AE21" i="114"/>
  <c r="AE18" i="114"/>
  <c r="AE15" i="114"/>
  <c r="AE9" i="114"/>
  <c r="AE7" i="114"/>
  <c r="AD29" i="104"/>
  <c r="AD12" i="104"/>
  <c r="AE45" i="21"/>
  <c r="AE41" i="21"/>
  <c r="AE21" i="21"/>
  <c r="AE35" i="2"/>
  <c r="AE34" i="40"/>
  <c r="AE34" i="115"/>
  <c r="AE34" i="29"/>
  <c r="AE34" i="77"/>
  <c r="AE7" i="40"/>
  <c r="AE7" i="115"/>
  <c r="AE7" i="77"/>
  <c r="AE7" i="104"/>
  <c r="AE7" i="21"/>
  <c r="AE30" i="2"/>
  <c r="AE29" i="40"/>
  <c r="AE29" i="115"/>
  <c r="AE29" i="29"/>
  <c r="AE29" i="77"/>
  <c r="AE16" i="2"/>
  <c r="AE15" i="40"/>
  <c r="AE15" i="77"/>
  <c r="AE15" i="115"/>
  <c r="AE15" i="104"/>
  <c r="AE15" i="29"/>
  <c r="AD42" i="2"/>
  <c r="AD41" i="21"/>
  <c r="AD22" i="2"/>
  <c r="AD21" i="77"/>
  <c r="AD21" i="40"/>
  <c r="AD21" i="115"/>
  <c r="AD21" i="29"/>
  <c r="AD21" i="21"/>
  <c r="AD10" i="2"/>
  <c r="AD9" i="40"/>
  <c r="AD9" i="77"/>
  <c r="AD9" i="115"/>
  <c r="AD9" i="29"/>
  <c r="AD9" i="21"/>
  <c r="AE47" i="99"/>
  <c r="AE43" i="99"/>
  <c r="AE34" i="99"/>
  <c r="AE29" i="99"/>
  <c r="AE18" i="99"/>
  <c r="AD41" i="114"/>
  <c r="AD29" i="114"/>
  <c r="AD24" i="114"/>
  <c r="AD21" i="114"/>
  <c r="AD15" i="114"/>
  <c r="AD12" i="114"/>
  <c r="AD9" i="114"/>
  <c r="AE46" i="21"/>
  <c r="AE42" i="21"/>
  <c r="F37" i="2"/>
  <c r="F32" i="2"/>
  <c r="F26" i="162"/>
  <c r="F26" i="158"/>
  <c r="F26" i="161"/>
  <c r="F27" i="2"/>
  <c r="F21" i="162"/>
  <c r="F21" i="158"/>
  <c r="F21" i="161"/>
  <c r="AD43" i="2"/>
  <c r="AD36" i="2"/>
  <c r="L11" i="93" l="1"/>
  <c r="L11" i="92"/>
  <c r="L11" i="118"/>
  <c r="L11" i="91"/>
  <c r="L11" i="94"/>
  <c r="BE48" i="2"/>
  <c r="BE47" i="114"/>
  <c r="BE47" i="104"/>
  <c r="BE47" i="99"/>
  <c r="BE47" i="21"/>
  <c r="E47" i="2"/>
  <c r="F46" i="112"/>
  <c r="E46" i="99"/>
  <c r="E46" i="21"/>
  <c r="E46" i="104"/>
  <c r="E46" i="114"/>
  <c r="D46" i="2"/>
  <c r="E45" i="112"/>
  <c r="D45" i="99"/>
  <c r="D45" i="114"/>
  <c r="D45" i="21"/>
  <c r="D45" i="104"/>
  <c r="BJ48" i="21"/>
  <c r="BJ48" i="104"/>
  <c r="BJ48" i="99"/>
  <c r="BJ48" i="114"/>
  <c r="K11" i="93"/>
  <c r="K11" i="118"/>
  <c r="K11" i="94"/>
  <c r="K11" i="92"/>
  <c r="K11" i="91"/>
  <c r="G44" i="112"/>
  <c r="F44" i="21"/>
  <c r="F44" i="104"/>
  <c r="F44" i="114"/>
  <c r="F44" i="99"/>
  <c r="F45" i="2"/>
  <c r="F44" i="106"/>
  <c r="BG48" i="2"/>
  <c r="BG47" i="21"/>
  <c r="BG47" i="99"/>
  <c r="BG47" i="114"/>
  <c r="BG47" i="104"/>
  <c r="F22" i="160"/>
  <c r="G27" i="112"/>
  <c r="F27" i="106"/>
  <c r="F27" i="40"/>
  <c r="F27" i="115"/>
  <c r="F27" i="114"/>
  <c r="F27" i="99"/>
  <c r="F27" i="77"/>
  <c r="F27" i="29"/>
  <c r="F27" i="21"/>
  <c r="F27" i="104"/>
  <c r="F27" i="160"/>
  <c r="G32" i="112"/>
  <c r="F32" i="106"/>
  <c r="F32" i="40"/>
  <c r="F32" i="114"/>
  <c r="F32" i="115"/>
  <c r="F32" i="77"/>
  <c r="F32" i="29"/>
  <c r="F32" i="21"/>
  <c r="F32" i="104"/>
  <c r="F32" i="99"/>
  <c r="L14" i="93"/>
  <c r="L14" i="118"/>
  <c r="L14" i="92"/>
  <c r="L14" i="91"/>
  <c r="L14" i="94"/>
  <c r="BI48" i="99"/>
  <c r="BI48" i="21"/>
  <c r="BI48" i="114"/>
  <c r="BI48" i="104"/>
  <c r="D39" i="2"/>
  <c r="E38" i="112"/>
  <c r="D38" i="106"/>
  <c r="D38" i="40"/>
  <c r="D38" i="114"/>
  <c r="D38" i="115"/>
  <c r="D38" i="77"/>
  <c r="D38" i="29"/>
  <c r="D38" i="21"/>
  <c r="D38" i="104"/>
  <c r="D38" i="99"/>
  <c r="G37" i="112"/>
  <c r="F37" i="106"/>
  <c r="F37" i="40"/>
  <c r="F37" i="99"/>
  <c r="F37" i="114"/>
  <c r="F37" i="115"/>
  <c r="F37" i="77"/>
  <c r="F37" i="29"/>
  <c r="F37" i="21"/>
  <c r="F37" i="104"/>
  <c r="K14" i="93"/>
  <c r="K14" i="118"/>
  <c r="K14" i="92"/>
  <c r="K14" i="94"/>
  <c r="K14" i="91"/>
  <c r="BL48" i="99"/>
  <c r="BL48" i="114"/>
  <c r="BL48" i="21"/>
  <c r="BL48" i="104"/>
  <c r="V47" i="2"/>
  <c r="V46" i="104"/>
  <c r="V46" i="114"/>
  <c r="V46" i="21"/>
  <c r="V46" i="99"/>
  <c r="E39" i="2"/>
  <c r="F38" i="112"/>
  <c r="E38" i="106"/>
  <c r="E38" i="40"/>
  <c r="E38" i="99"/>
  <c r="E38" i="114"/>
  <c r="E38" i="115"/>
  <c r="E38" i="77"/>
  <c r="E38" i="29"/>
  <c r="E38" i="21"/>
  <c r="E38" i="104"/>
  <c r="BH48" i="21"/>
  <c r="BH48" i="104"/>
  <c r="BH48" i="114"/>
  <c r="BH48" i="99"/>
  <c r="AD26" i="40"/>
  <c r="AD26" i="115"/>
  <c r="AD26" i="77"/>
  <c r="AD26" i="29"/>
  <c r="AD26" i="21"/>
  <c r="AD26" i="114"/>
  <c r="AD26" i="104"/>
  <c r="AD26" i="99"/>
  <c r="F22" i="162"/>
  <c r="F22" i="161"/>
  <c r="F22" i="158"/>
  <c r="AD42" i="21"/>
  <c r="AD42" i="114"/>
  <c r="AD42" i="104"/>
  <c r="AD42" i="99"/>
  <c r="AE19" i="115"/>
  <c r="AE19" i="77"/>
  <c r="AE19" i="40"/>
  <c r="AE19" i="104"/>
  <c r="AE19" i="114"/>
  <c r="AE19" i="99"/>
  <c r="AE19" i="21"/>
  <c r="AE19" i="29"/>
  <c r="AD16" i="40"/>
  <c r="AD16" i="77"/>
  <c r="AD16" i="115"/>
  <c r="AD16" i="29"/>
  <c r="AD16" i="21"/>
  <c r="AD16" i="114"/>
  <c r="AD16" i="104"/>
  <c r="AD16" i="99"/>
  <c r="AD36" i="40"/>
  <c r="AD36" i="115"/>
  <c r="AD36" i="77"/>
  <c r="AD36" i="29"/>
  <c r="AD36" i="21"/>
  <c r="AD36" i="114"/>
  <c r="AD36" i="104"/>
  <c r="AD36" i="99"/>
  <c r="AE31" i="2"/>
  <c r="AE30" i="40"/>
  <c r="AE30" i="115"/>
  <c r="AE30" i="77"/>
  <c r="AE30" i="29"/>
  <c r="AE30" i="114"/>
  <c r="AE30" i="99"/>
  <c r="AE30" i="21"/>
  <c r="AE30" i="104"/>
  <c r="AE36" i="2"/>
  <c r="AE35" i="40"/>
  <c r="AE35" i="115"/>
  <c r="AE35" i="77"/>
  <c r="AE35" i="114"/>
  <c r="AE35" i="99"/>
  <c r="AE35" i="29"/>
  <c r="AE35" i="21"/>
  <c r="AE35" i="104"/>
  <c r="AD25" i="40"/>
  <c r="AD25" i="115"/>
  <c r="AD25" i="77"/>
  <c r="AD25" i="29"/>
  <c r="AD25" i="21"/>
  <c r="AD25" i="114"/>
  <c r="AD25" i="99"/>
  <c r="AD25" i="104"/>
  <c r="AE13" i="40"/>
  <c r="AE13" i="115"/>
  <c r="AE13" i="77"/>
  <c r="AE13" i="104"/>
  <c r="AE13" i="114"/>
  <c r="AE13" i="99"/>
  <c r="AE13" i="29"/>
  <c r="AE13" i="21"/>
  <c r="F27" i="162"/>
  <c r="F27" i="161"/>
  <c r="F27" i="158"/>
  <c r="AD43" i="21"/>
  <c r="AD43" i="114"/>
  <c r="AD43" i="104"/>
  <c r="AD43" i="99"/>
  <c r="AD31" i="40"/>
  <c r="AD31" i="115"/>
  <c r="AD31" i="77"/>
  <c r="AD31" i="29"/>
  <c r="AD31" i="21"/>
  <c r="AD31" i="114"/>
  <c r="AD31" i="104"/>
  <c r="AD31" i="99"/>
  <c r="F38" i="2"/>
  <c r="AD22" i="40"/>
  <c r="AD22" i="77"/>
  <c r="AD22" i="29"/>
  <c r="AD22" i="115"/>
  <c r="AD22" i="21"/>
  <c r="AD22" i="114"/>
  <c r="AD22" i="99"/>
  <c r="AD22" i="104"/>
  <c r="AD13" i="40"/>
  <c r="AD13" i="115"/>
  <c r="AD13" i="77"/>
  <c r="AD13" i="29"/>
  <c r="AD13" i="21"/>
  <c r="AD13" i="104"/>
  <c r="AD13" i="114"/>
  <c r="AD13" i="99"/>
  <c r="AE22" i="40"/>
  <c r="AE22" i="115"/>
  <c r="AE22" i="77"/>
  <c r="AE22" i="104"/>
  <c r="AE22" i="29"/>
  <c r="AE22" i="21"/>
  <c r="AE22" i="114"/>
  <c r="AE22" i="99"/>
  <c r="AD19" i="40"/>
  <c r="AD19" i="115"/>
  <c r="AD19" i="77"/>
  <c r="AD19" i="29"/>
  <c r="AD19" i="21"/>
  <c r="AD19" i="104"/>
  <c r="AD19" i="114"/>
  <c r="AD19" i="99"/>
  <c r="AD10" i="40"/>
  <c r="AD10" i="77"/>
  <c r="AD10" i="115"/>
  <c r="AD10" i="29"/>
  <c r="AD10" i="21"/>
  <c r="AD10" i="114"/>
  <c r="AD10" i="104"/>
  <c r="AD10" i="99"/>
  <c r="AE16" i="40"/>
  <c r="AE16" i="115"/>
  <c r="AE16" i="77"/>
  <c r="AE16" i="104"/>
  <c r="AE16" i="29"/>
  <c r="AE16" i="21"/>
  <c r="AE16" i="114"/>
  <c r="AE16" i="99"/>
  <c r="AD30" i="40"/>
  <c r="AD30" i="115"/>
  <c r="AD30" i="77"/>
  <c r="AD30" i="29"/>
  <c r="AD30" i="21"/>
  <c r="AD30" i="114"/>
  <c r="AD30" i="99"/>
  <c r="AD30" i="104"/>
  <c r="AE10" i="40"/>
  <c r="AE10" i="115"/>
  <c r="AE10" i="77"/>
  <c r="AE10" i="104"/>
  <c r="AE10" i="29"/>
  <c r="AE10" i="21"/>
  <c r="AE10" i="114"/>
  <c r="AE10" i="99"/>
  <c r="AD35" i="40"/>
  <c r="AD35" i="115"/>
  <c r="AD35" i="77"/>
  <c r="AD35" i="29"/>
  <c r="AD35" i="21"/>
  <c r="AD35" i="114"/>
  <c r="AD35" i="99"/>
  <c r="AD35" i="104"/>
  <c r="AE26" i="2"/>
  <c r="AE25" i="40"/>
  <c r="AE25" i="115"/>
  <c r="AE25" i="77"/>
  <c r="AE25" i="104"/>
  <c r="AE25" i="29"/>
  <c r="AE25" i="114"/>
  <c r="AE25" i="99"/>
  <c r="AE25" i="21"/>
  <c r="AD32" i="2"/>
  <c r="AD37" i="2"/>
  <c r="AD44" i="2"/>
  <c r="AD27" i="2"/>
  <c r="E39" i="106" l="1"/>
  <c r="E39" i="40"/>
  <c r="F39" i="112"/>
  <c r="E39" i="114"/>
  <c r="E39" i="99"/>
  <c r="E39" i="115"/>
  <c r="E39" i="77"/>
  <c r="E39" i="29"/>
  <c r="E39" i="21"/>
  <c r="E39" i="104"/>
  <c r="E39" i="112"/>
  <c r="D39" i="106"/>
  <c r="D39" i="40"/>
  <c r="D39" i="115"/>
  <c r="D39" i="77"/>
  <c r="D39" i="29"/>
  <c r="D39" i="21"/>
  <c r="D39" i="104"/>
  <c r="D39" i="114"/>
  <c r="D39" i="99"/>
  <c r="BG48" i="99"/>
  <c r="BG48" i="21"/>
  <c r="BG48" i="114"/>
  <c r="BG48" i="104"/>
  <c r="E48" i="2"/>
  <c r="F47" i="112"/>
  <c r="E47" i="99"/>
  <c r="E47" i="114"/>
  <c r="E47" i="21"/>
  <c r="E47" i="104"/>
  <c r="V48" i="2"/>
  <c r="V47" i="104"/>
  <c r="V47" i="114"/>
  <c r="V47" i="21"/>
  <c r="V47" i="99"/>
  <c r="BE48" i="21"/>
  <c r="BE48" i="104"/>
  <c r="BE48" i="99"/>
  <c r="BE48" i="114"/>
  <c r="F38" i="106"/>
  <c r="F38" i="40"/>
  <c r="G38" i="112"/>
  <c r="F38" i="99"/>
  <c r="F38" i="114"/>
  <c r="F38" i="115"/>
  <c r="F38" i="77"/>
  <c r="F38" i="29"/>
  <c r="F38" i="21"/>
  <c r="F38" i="104"/>
  <c r="G45" i="112"/>
  <c r="F45" i="21"/>
  <c r="F45" i="104"/>
  <c r="F45" i="114"/>
  <c r="F45" i="99"/>
  <c r="F45" i="106"/>
  <c r="F46" i="2"/>
  <c r="D47" i="2"/>
  <c r="E46" i="112"/>
  <c r="D46" i="21"/>
  <c r="D46" i="104"/>
  <c r="D46" i="114"/>
  <c r="D46" i="99"/>
  <c r="AD44" i="21"/>
  <c r="AD44" i="114"/>
  <c r="AD44" i="99"/>
  <c r="AD44" i="104"/>
  <c r="AE27" i="2"/>
  <c r="AE26" i="40"/>
  <c r="AE26" i="115"/>
  <c r="AE26" i="29"/>
  <c r="AE26" i="21"/>
  <c r="AE26" i="114"/>
  <c r="AE26" i="77"/>
  <c r="AE26" i="104"/>
  <c r="AE26" i="99"/>
  <c r="F39" i="2"/>
  <c r="AE37" i="2"/>
  <c r="AE36" i="40"/>
  <c r="AE36" i="115"/>
  <c r="AE36" i="29"/>
  <c r="AE36" i="77"/>
  <c r="AE36" i="21"/>
  <c r="AE36" i="114"/>
  <c r="AE36" i="104"/>
  <c r="AE36" i="99"/>
  <c r="AD37" i="40"/>
  <c r="AD37" i="115"/>
  <c r="AD37" i="77"/>
  <c r="AD37" i="29"/>
  <c r="AD37" i="21"/>
  <c r="AD37" i="114"/>
  <c r="AD37" i="104"/>
  <c r="AD37" i="99"/>
  <c r="AD27" i="40"/>
  <c r="AD27" i="115"/>
  <c r="AD27" i="77"/>
  <c r="AD27" i="29"/>
  <c r="AD27" i="21"/>
  <c r="AD27" i="114"/>
  <c r="AD27" i="104"/>
  <c r="AD27" i="99"/>
  <c r="AD32" i="40"/>
  <c r="AD32" i="115"/>
  <c r="AD32" i="77"/>
  <c r="AD32" i="29"/>
  <c r="AD32" i="21"/>
  <c r="AD32" i="114"/>
  <c r="AD32" i="104"/>
  <c r="AD32" i="99"/>
  <c r="AE32" i="2"/>
  <c r="AE31" i="40"/>
  <c r="AE31" i="115"/>
  <c r="AE31" i="29"/>
  <c r="AE31" i="21"/>
  <c r="AE31" i="114"/>
  <c r="AE31" i="104"/>
  <c r="AE31" i="99"/>
  <c r="AE31" i="77"/>
  <c r="AD45" i="2"/>
  <c r="AD38" i="2"/>
  <c r="V48" i="99" l="1"/>
  <c r="V48" i="104"/>
  <c r="V48" i="114"/>
  <c r="V48" i="21"/>
  <c r="G39" i="112"/>
  <c r="F39" i="106"/>
  <c r="F39" i="40"/>
  <c r="F39" i="115"/>
  <c r="F39" i="77"/>
  <c r="F39" i="29"/>
  <c r="F39" i="21"/>
  <c r="F39" i="104"/>
  <c r="F39" i="114"/>
  <c r="F39" i="99"/>
  <c r="D48" i="2"/>
  <c r="E47" i="112"/>
  <c r="D47" i="114"/>
  <c r="D47" i="21"/>
  <c r="D47" i="104"/>
  <c r="D47" i="99"/>
  <c r="G46" i="112"/>
  <c r="F46" i="114"/>
  <c r="F46" i="99"/>
  <c r="F46" i="21"/>
  <c r="F46" i="104"/>
  <c r="F46" i="106"/>
  <c r="F47" i="2"/>
  <c r="F48" i="112"/>
  <c r="E48" i="114"/>
  <c r="E48" i="99"/>
  <c r="E48" i="21"/>
  <c r="E48" i="104"/>
  <c r="AD38" i="40"/>
  <c r="AD38" i="115"/>
  <c r="AD38" i="77"/>
  <c r="AD38" i="29"/>
  <c r="AD38" i="21"/>
  <c r="AD38" i="114"/>
  <c r="AD38" i="104"/>
  <c r="AD38" i="99"/>
  <c r="AD45" i="21"/>
  <c r="AD45" i="114"/>
  <c r="AD45" i="104"/>
  <c r="AD45" i="99"/>
  <c r="AE38" i="2"/>
  <c r="AE37" i="40"/>
  <c r="AE37" i="115"/>
  <c r="AE37" i="29"/>
  <c r="AE37" i="77"/>
  <c r="AE37" i="21"/>
  <c r="AE37" i="114"/>
  <c r="AE37" i="104"/>
  <c r="AE37" i="99"/>
  <c r="AE32" i="40"/>
  <c r="AE32" i="115"/>
  <c r="AE32" i="29"/>
  <c r="AE32" i="77"/>
  <c r="AE32" i="21"/>
  <c r="AE32" i="114"/>
  <c r="AE32" i="104"/>
  <c r="AE32" i="99"/>
  <c r="AE27" i="40"/>
  <c r="AE27" i="115"/>
  <c r="AE27" i="29"/>
  <c r="AE27" i="77"/>
  <c r="AE27" i="21"/>
  <c r="AE27" i="114"/>
  <c r="AE27" i="104"/>
  <c r="AE27" i="99"/>
  <c r="AD39" i="2"/>
  <c r="AD46" i="2"/>
  <c r="E48" i="112" l="1"/>
  <c r="D48" i="99"/>
  <c r="D48" i="21"/>
  <c r="D48" i="104"/>
  <c r="D48" i="114"/>
  <c r="G47" i="112"/>
  <c r="F47" i="99"/>
  <c r="F47" i="114"/>
  <c r="F47" i="21"/>
  <c r="F47" i="104"/>
  <c r="F48" i="2"/>
  <c r="F47" i="106"/>
  <c r="AE39" i="2"/>
  <c r="AE38" i="40"/>
  <c r="AE38" i="115"/>
  <c r="AE38" i="29"/>
  <c r="AE38" i="77"/>
  <c r="AE38" i="99"/>
  <c r="AE38" i="114"/>
  <c r="AE38" i="21"/>
  <c r="AE38" i="104"/>
  <c r="AD39" i="40"/>
  <c r="AD39" i="115"/>
  <c r="AD39" i="77"/>
  <c r="AD39" i="29"/>
  <c r="AD39" i="21"/>
  <c r="AD39" i="114"/>
  <c r="AD39" i="99"/>
  <c r="AD39" i="104"/>
  <c r="AD46" i="21"/>
  <c r="AD46" i="114"/>
  <c r="AD46" i="104"/>
  <c r="AD46" i="99"/>
  <c r="AD47" i="2"/>
  <c r="G48" i="112" l="1"/>
  <c r="F48" i="21"/>
  <c r="F48" i="104"/>
  <c r="F48" i="114"/>
  <c r="F48" i="99"/>
  <c r="F48" i="106"/>
  <c r="AD47" i="21"/>
  <c r="AD47" i="114"/>
  <c r="AD47" i="104"/>
  <c r="AD47" i="99"/>
  <c r="AE39" i="40"/>
  <c r="AE39" i="115"/>
  <c r="AE39" i="77"/>
  <c r="AE39" i="29"/>
  <c r="AE39" i="114"/>
  <c r="AE39" i="99"/>
  <c r="AE39" i="21"/>
  <c r="AE39" i="104"/>
  <c r="AD48" i="2"/>
  <c r="AD48" i="21" l="1"/>
  <c r="AD48" i="114"/>
  <c r="AD48" i="99"/>
  <c r="AD48" i="104"/>
  <c r="B7" i="2"/>
  <c r="B9" i="2"/>
  <c r="B12" i="2"/>
  <c r="B15" i="2"/>
  <c r="B18" i="2"/>
  <c r="B21" i="2"/>
  <c r="B24" i="2"/>
  <c r="B29" i="2"/>
  <c r="B34" i="2"/>
  <c r="B41" i="2"/>
  <c r="B24" i="160" l="1"/>
  <c r="B24" i="158"/>
  <c r="B24" i="162"/>
  <c r="B24" i="161"/>
  <c r="B29" i="106"/>
  <c r="B29" i="40"/>
  <c r="B29" i="115"/>
  <c r="C29" i="112"/>
  <c r="B29" i="99"/>
  <c r="B29" i="114"/>
  <c r="B29" i="77"/>
  <c r="B29" i="29"/>
  <c r="B29" i="21"/>
  <c r="B29" i="104"/>
  <c r="C41" i="112"/>
  <c r="B41" i="21"/>
  <c r="B41" i="104"/>
  <c r="B41" i="99"/>
  <c r="B41" i="114"/>
  <c r="B16" i="2"/>
  <c r="C15" i="112"/>
  <c r="B15" i="106"/>
  <c r="B15" i="40"/>
  <c r="B15" i="115"/>
  <c r="B15" i="77"/>
  <c r="B15" i="29"/>
  <c r="B15" i="21"/>
  <c r="B15" i="104"/>
  <c r="B15" i="99"/>
  <c r="B15" i="114"/>
  <c r="B19" i="160"/>
  <c r="B19" i="158"/>
  <c r="B19" i="162"/>
  <c r="B19" i="161"/>
  <c r="B24" i="106"/>
  <c r="B24" i="40"/>
  <c r="B24" i="115"/>
  <c r="C24" i="112"/>
  <c r="B24" i="99"/>
  <c r="B24" i="114"/>
  <c r="B24" i="77"/>
  <c r="B24" i="29"/>
  <c r="B24" i="21"/>
  <c r="B24" i="104"/>
  <c r="B13" i="167"/>
  <c r="B13" i="166"/>
  <c r="B13" i="165"/>
  <c r="B13" i="164"/>
  <c r="B12" i="106"/>
  <c r="B12" i="40"/>
  <c r="B12" i="115"/>
  <c r="B13" i="97"/>
  <c r="B14" i="125"/>
  <c r="B14" i="96"/>
  <c r="B13" i="95"/>
  <c r="C12" i="112"/>
  <c r="B12" i="99"/>
  <c r="B12" i="114"/>
  <c r="B12" i="77"/>
  <c r="B12" i="29"/>
  <c r="B12" i="21"/>
  <c r="B12" i="104"/>
  <c r="B22" i="2"/>
  <c r="B16" i="158"/>
  <c r="B16" i="162"/>
  <c r="B16" i="161"/>
  <c r="B16" i="160"/>
  <c r="C21" i="112"/>
  <c r="B21" i="106"/>
  <c r="B21" i="40"/>
  <c r="B21" i="115"/>
  <c r="B21" i="77"/>
  <c r="B21" i="29"/>
  <c r="B21" i="21"/>
  <c r="B21" i="104"/>
  <c r="B21" i="99"/>
  <c r="B21" i="114"/>
  <c r="B10" i="158"/>
  <c r="B10" i="167"/>
  <c r="B10" i="166"/>
  <c r="B10" i="165"/>
  <c r="B10" i="164"/>
  <c r="B10" i="162"/>
  <c r="B10" i="161"/>
  <c r="B10" i="160"/>
  <c r="C9" i="112"/>
  <c r="B10" i="97"/>
  <c r="B11" i="125"/>
  <c r="B11" i="96"/>
  <c r="B10" i="95"/>
  <c r="B9" i="106"/>
  <c r="B9" i="40"/>
  <c r="B9" i="115"/>
  <c r="B9" i="77"/>
  <c r="B9" i="29"/>
  <c r="B9" i="21"/>
  <c r="B9" i="104"/>
  <c r="B9" i="99"/>
  <c r="B9" i="114"/>
  <c r="B34" i="106"/>
  <c r="B34" i="40"/>
  <c r="C34" i="112"/>
  <c r="B34" i="99"/>
  <c r="B34" i="114"/>
  <c r="B34" i="115"/>
  <c r="B34" i="77"/>
  <c r="B34" i="29"/>
  <c r="B34" i="21"/>
  <c r="B34" i="104"/>
  <c r="B13" i="160"/>
  <c r="B13" i="158"/>
  <c r="B13" i="162"/>
  <c r="B13" i="161"/>
  <c r="B18" i="106"/>
  <c r="B18" i="40"/>
  <c r="B18" i="115"/>
  <c r="C18" i="112"/>
  <c r="B18" i="99"/>
  <c r="B18" i="114"/>
  <c r="B18" i="77"/>
  <c r="B18" i="29"/>
  <c r="B18" i="21"/>
  <c r="B18" i="104"/>
  <c r="B8" i="158"/>
  <c r="B8" i="160"/>
  <c r="B8" i="167"/>
  <c r="B8" i="166"/>
  <c r="B8" i="165"/>
  <c r="B8" i="164"/>
  <c r="B8" i="162"/>
  <c r="B8" i="161"/>
  <c r="B7" i="106"/>
  <c r="B7" i="40"/>
  <c r="B7" i="115"/>
  <c r="B8" i="97"/>
  <c r="B9" i="125"/>
  <c r="B9" i="96"/>
  <c r="B8" i="95"/>
  <c r="C7" i="112"/>
  <c r="B7" i="77"/>
  <c r="B7" i="29"/>
  <c r="B7" i="21"/>
  <c r="B7" i="104"/>
  <c r="B7" i="114"/>
  <c r="B7" i="99"/>
  <c r="B25" i="2"/>
  <c r="B35" i="2"/>
  <c r="B13" i="2"/>
  <c r="B42" i="2"/>
  <c r="D41" i="106"/>
  <c r="B30" i="2"/>
  <c r="B19" i="2"/>
  <c r="B10" i="2"/>
  <c r="B6" i="112"/>
  <c r="B7" i="112"/>
  <c r="B9" i="112"/>
  <c r="B10" i="112"/>
  <c r="B12" i="112"/>
  <c r="B13" i="112"/>
  <c r="B15" i="112"/>
  <c r="B16" i="112"/>
  <c r="B18" i="112"/>
  <c r="B19" i="112"/>
  <c r="B20" i="112"/>
  <c r="B21" i="112"/>
  <c r="B22" i="112"/>
  <c r="B24" i="112"/>
  <c r="B25" i="112"/>
  <c r="B26" i="112"/>
  <c r="B27" i="112"/>
  <c r="B29" i="112"/>
  <c r="B30" i="112"/>
  <c r="B31" i="112"/>
  <c r="B32" i="112"/>
  <c r="B34" i="112"/>
  <c r="B35" i="112"/>
  <c r="B36" i="112"/>
  <c r="B37" i="112"/>
  <c r="B38" i="112"/>
  <c r="B39" i="112"/>
  <c r="B40" i="112"/>
  <c r="B41" i="112"/>
  <c r="B42" i="112"/>
  <c r="B43" i="112"/>
  <c r="B44" i="112"/>
  <c r="B45" i="112"/>
  <c r="B46" i="112"/>
  <c r="B47" i="112"/>
  <c r="B48" i="112"/>
  <c r="B50" i="112"/>
  <c r="B51" i="112"/>
  <c r="B53" i="112"/>
  <c r="B54" i="112"/>
  <c r="B55" i="112"/>
  <c r="B56" i="112"/>
  <c r="B57" i="112"/>
  <c r="B58" i="112"/>
  <c r="B3" i="112"/>
  <c r="B4" i="112"/>
  <c r="C7" i="2"/>
  <c r="G7" i="2"/>
  <c r="H7" i="2"/>
  <c r="I7" i="2"/>
  <c r="J7" i="2"/>
  <c r="K7" i="2"/>
  <c r="L7" i="2"/>
  <c r="M7" i="2"/>
  <c r="N7" i="2"/>
  <c r="O7" i="2"/>
  <c r="P7" i="2"/>
  <c r="Q7" i="2"/>
  <c r="R7" i="2"/>
  <c r="S7" i="2"/>
  <c r="T7" i="2"/>
  <c r="U7" i="2"/>
  <c r="W7" i="2"/>
  <c r="X7" i="2"/>
  <c r="Y7" i="2"/>
  <c r="Z7" i="2"/>
  <c r="AA7" i="2"/>
  <c r="AB7" i="2"/>
  <c r="AC7" i="2"/>
  <c r="AF7" i="2"/>
  <c r="AG7" i="2"/>
  <c r="AH7" i="2"/>
  <c r="AI7" i="2"/>
  <c r="AJ7" i="2"/>
  <c r="AK7" i="2"/>
  <c r="AL7" i="2"/>
  <c r="AM7" i="2"/>
  <c r="AN7" i="2"/>
  <c r="AO7" i="2"/>
  <c r="AP7" i="2"/>
  <c r="AQ7" i="2"/>
  <c r="AR7" i="2"/>
  <c r="AS7" i="2"/>
  <c r="AT7" i="2"/>
  <c r="AU7" i="2"/>
  <c r="AV7" i="2"/>
  <c r="AW7" i="2"/>
  <c r="AX7" i="2"/>
  <c r="AY7" i="2"/>
  <c r="AZ7" i="2"/>
  <c r="BA7" i="2"/>
  <c r="BB7" i="2"/>
  <c r="BC7" i="2"/>
  <c r="BD7" i="2"/>
  <c r="C9" i="2"/>
  <c r="G9" i="2"/>
  <c r="H9" i="2"/>
  <c r="I9" i="2"/>
  <c r="J9" i="2"/>
  <c r="K9" i="2"/>
  <c r="L9" i="2"/>
  <c r="M9" i="2"/>
  <c r="N9" i="2"/>
  <c r="O9" i="2"/>
  <c r="P9" i="2"/>
  <c r="Q9" i="2"/>
  <c r="R9" i="2"/>
  <c r="S9" i="2"/>
  <c r="T9" i="2"/>
  <c r="U9" i="2"/>
  <c r="W9" i="2"/>
  <c r="X9" i="2"/>
  <c r="Y9" i="2"/>
  <c r="Z9" i="2"/>
  <c r="AA9" i="2"/>
  <c r="AB9" i="2"/>
  <c r="AC9" i="2"/>
  <c r="AF9" i="2"/>
  <c r="AG9" i="2"/>
  <c r="AH9" i="2"/>
  <c r="AI9" i="2"/>
  <c r="AJ9" i="2"/>
  <c r="AK9" i="2"/>
  <c r="AL9" i="2"/>
  <c r="AM9" i="2"/>
  <c r="AN9" i="2"/>
  <c r="AO9" i="2"/>
  <c r="AP9" i="2"/>
  <c r="AQ9" i="2"/>
  <c r="AR9" i="2"/>
  <c r="AS9" i="2"/>
  <c r="AT9" i="2"/>
  <c r="AU9" i="2"/>
  <c r="AV9" i="2"/>
  <c r="AW9" i="2"/>
  <c r="AX9" i="2"/>
  <c r="AY9" i="2"/>
  <c r="AZ9" i="2"/>
  <c r="BA9" i="2"/>
  <c r="BB9" i="2"/>
  <c r="BC9" i="2"/>
  <c r="BD9" i="2"/>
  <c r="C10" i="2"/>
  <c r="C12" i="2"/>
  <c r="G12" i="2"/>
  <c r="H12" i="2"/>
  <c r="I12" i="2"/>
  <c r="J12" i="2"/>
  <c r="K12" i="2"/>
  <c r="L12" i="2"/>
  <c r="M12" i="2"/>
  <c r="N12" i="2"/>
  <c r="O12" i="2"/>
  <c r="P12" i="2"/>
  <c r="Q12" i="2"/>
  <c r="R12" i="2"/>
  <c r="S12" i="2"/>
  <c r="T12" i="2"/>
  <c r="U12" i="2"/>
  <c r="W12" i="2"/>
  <c r="X12" i="2"/>
  <c r="Y12" i="2"/>
  <c r="Z12" i="2"/>
  <c r="AA12" i="2"/>
  <c r="AB12" i="2"/>
  <c r="AC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C15" i="2"/>
  <c r="G15" i="2"/>
  <c r="H15" i="2"/>
  <c r="I15" i="2"/>
  <c r="J15" i="2"/>
  <c r="K15" i="2"/>
  <c r="L15" i="2"/>
  <c r="M15" i="2"/>
  <c r="N15" i="2"/>
  <c r="O15" i="2"/>
  <c r="P15" i="2"/>
  <c r="Q15" i="2"/>
  <c r="R15" i="2"/>
  <c r="S15" i="2"/>
  <c r="T15" i="2"/>
  <c r="U15" i="2"/>
  <c r="W15" i="2"/>
  <c r="X15" i="2"/>
  <c r="Y15" i="2"/>
  <c r="Z15" i="2"/>
  <c r="AA15" i="2"/>
  <c r="AB15" i="2"/>
  <c r="AC15" i="2"/>
  <c r="AF15" i="2"/>
  <c r="AG15" i="2"/>
  <c r="AH15" i="2"/>
  <c r="AI15" i="2"/>
  <c r="AJ15" i="2"/>
  <c r="AK15" i="2"/>
  <c r="AL15" i="2"/>
  <c r="AM15" i="2"/>
  <c r="AN15" i="2"/>
  <c r="AO15" i="2"/>
  <c r="AP15" i="2"/>
  <c r="AQ15" i="2"/>
  <c r="AR15" i="2"/>
  <c r="AS15" i="2"/>
  <c r="AT15" i="2"/>
  <c r="AU15" i="2"/>
  <c r="AV15" i="2"/>
  <c r="AW15" i="2"/>
  <c r="AX15" i="2"/>
  <c r="AY15" i="2"/>
  <c r="AZ15" i="2"/>
  <c r="BA15" i="2"/>
  <c r="BB15" i="2"/>
  <c r="BC15" i="2"/>
  <c r="BD15" i="2"/>
  <c r="C16" i="2"/>
  <c r="C18" i="2"/>
  <c r="G18" i="2"/>
  <c r="H18" i="2"/>
  <c r="I18" i="2"/>
  <c r="J18" i="2"/>
  <c r="K18" i="2"/>
  <c r="L18" i="2"/>
  <c r="M18" i="2"/>
  <c r="N18" i="2"/>
  <c r="O18" i="2"/>
  <c r="P18" i="2"/>
  <c r="Q18" i="2"/>
  <c r="R18" i="2"/>
  <c r="S18" i="2"/>
  <c r="T18" i="2"/>
  <c r="U18" i="2"/>
  <c r="W18" i="2"/>
  <c r="X18" i="2"/>
  <c r="Y18" i="2"/>
  <c r="Z18" i="2"/>
  <c r="AA18" i="2"/>
  <c r="AB18" i="2"/>
  <c r="AC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C21" i="2"/>
  <c r="G21" i="2"/>
  <c r="H21" i="2"/>
  <c r="I21" i="2"/>
  <c r="J21" i="2"/>
  <c r="K21" i="2"/>
  <c r="L21" i="2"/>
  <c r="M21" i="2"/>
  <c r="N21" i="2"/>
  <c r="O21" i="2"/>
  <c r="P21" i="2"/>
  <c r="Q21" i="2"/>
  <c r="R21" i="2"/>
  <c r="S21" i="2"/>
  <c r="T21" i="2"/>
  <c r="U21" i="2"/>
  <c r="W21" i="2"/>
  <c r="X21" i="2"/>
  <c r="Y21" i="2"/>
  <c r="Z21" i="2"/>
  <c r="AA21" i="2"/>
  <c r="AB21" i="2"/>
  <c r="AC21" i="2"/>
  <c r="AF21" i="2"/>
  <c r="AG21" i="2"/>
  <c r="AH21" i="2"/>
  <c r="AI21" i="2"/>
  <c r="AJ21" i="2"/>
  <c r="AK21" i="2"/>
  <c r="AL21" i="2"/>
  <c r="AM21" i="2"/>
  <c r="AN21" i="2"/>
  <c r="AO21" i="2"/>
  <c r="AP21" i="2"/>
  <c r="AQ21" i="2"/>
  <c r="AR21" i="2"/>
  <c r="AS21" i="2"/>
  <c r="AT21" i="2"/>
  <c r="AU21" i="2"/>
  <c r="AV21" i="2"/>
  <c r="AW21" i="2"/>
  <c r="AX21" i="2"/>
  <c r="AY21" i="2"/>
  <c r="AZ21" i="2"/>
  <c r="BA21" i="2"/>
  <c r="BB21" i="2"/>
  <c r="BC21" i="2"/>
  <c r="BD21" i="2"/>
  <c r="C24" i="2"/>
  <c r="G24" i="2"/>
  <c r="H24" i="2"/>
  <c r="I24" i="2"/>
  <c r="I25" i="2" s="1"/>
  <c r="J24" i="2"/>
  <c r="J25" i="2" s="1"/>
  <c r="K24" i="2"/>
  <c r="L24" i="2"/>
  <c r="M24" i="2"/>
  <c r="N24" i="2"/>
  <c r="O24" i="2"/>
  <c r="P24" i="2"/>
  <c r="Q24" i="2"/>
  <c r="R24" i="2"/>
  <c r="S24" i="2"/>
  <c r="T24" i="2"/>
  <c r="U24" i="2"/>
  <c r="W24" i="2"/>
  <c r="X24" i="2"/>
  <c r="Y24" i="2"/>
  <c r="Z24" i="2"/>
  <c r="AA24" i="2"/>
  <c r="AB24" i="2"/>
  <c r="AC24" i="2"/>
  <c r="AF24" i="2"/>
  <c r="AG24" i="2"/>
  <c r="AH24" i="2"/>
  <c r="AI24" i="2"/>
  <c r="AJ24" i="2"/>
  <c r="AK24" i="2"/>
  <c r="AL24" i="2"/>
  <c r="AM24" i="2"/>
  <c r="AN24" i="2"/>
  <c r="AO24" i="2"/>
  <c r="AP24" i="2"/>
  <c r="AQ24" i="2"/>
  <c r="AR24" i="2"/>
  <c r="AS24" i="2"/>
  <c r="AT24" i="2"/>
  <c r="AU24" i="2"/>
  <c r="AV24" i="2"/>
  <c r="AW24" i="2"/>
  <c r="AX24" i="2"/>
  <c r="AY24" i="2"/>
  <c r="AZ24" i="2"/>
  <c r="BA24" i="2"/>
  <c r="BB24" i="2"/>
  <c r="BC24" i="2"/>
  <c r="BD24" i="2"/>
  <c r="C25" i="2"/>
  <c r="C29" i="2"/>
  <c r="G29" i="2"/>
  <c r="H29" i="2"/>
  <c r="I29" i="2"/>
  <c r="J29" i="2"/>
  <c r="K29" i="2"/>
  <c r="L29" i="2"/>
  <c r="M29" i="2"/>
  <c r="N29" i="2"/>
  <c r="O29" i="2"/>
  <c r="P29" i="2"/>
  <c r="Q29" i="2"/>
  <c r="R29" i="2"/>
  <c r="S29" i="2"/>
  <c r="T29" i="2"/>
  <c r="U29" i="2"/>
  <c r="W29" i="2"/>
  <c r="X29" i="2"/>
  <c r="Y29" i="2"/>
  <c r="Z29" i="2"/>
  <c r="AA29" i="2"/>
  <c r="AB29" i="2"/>
  <c r="AC29" i="2"/>
  <c r="AF29" i="2"/>
  <c r="AG29" i="2"/>
  <c r="AH29" i="2"/>
  <c r="AI29" i="2"/>
  <c r="AJ29" i="2"/>
  <c r="AK29" i="2"/>
  <c r="AL29" i="2"/>
  <c r="AM29" i="2"/>
  <c r="AN29" i="2"/>
  <c r="AO29" i="2"/>
  <c r="AP29" i="2"/>
  <c r="AQ29" i="2"/>
  <c r="AR29" i="2"/>
  <c r="AS29" i="2"/>
  <c r="AT29" i="2"/>
  <c r="AU29" i="2"/>
  <c r="AV29" i="2"/>
  <c r="AW29" i="2"/>
  <c r="AX29" i="2"/>
  <c r="AY29" i="2"/>
  <c r="AZ29" i="2"/>
  <c r="BA29" i="2"/>
  <c r="BB29" i="2"/>
  <c r="BC29" i="2"/>
  <c r="BD29" i="2"/>
  <c r="C34" i="2"/>
  <c r="G34" i="2"/>
  <c r="H34" i="2"/>
  <c r="I34" i="2"/>
  <c r="J34" i="2"/>
  <c r="K34" i="2"/>
  <c r="L34" i="2"/>
  <c r="M34" i="2"/>
  <c r="N34" i="2"/>
  <c r="O34" i="2"/>
  <c r="P34" i="2"/>
  <c r="Q34" i="2"/>
  <c r="R34" i="2"/>
  <c r="S34" i="2"/>
  <c r="T34" i="2"/>
  <c r="U34" i="2"/>
  <c r="W34" i="2"/>
  <c r="X34" i="2"/>
  <c r="Y34" i="2"/>
  <c r="Z34" i="2"/>
  <c r="AA34" i="2"/>
  <c r="AB34" i="2"/>
  <c r="AC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AK35" i="2"/>
  <c r="C41" i="2"/>
  <c r="G41" i="2"/>
  <c r="H41" i="2"/>
  <c r="I41" i="2"/>
  <c r="J41" i="2"/>
  <c r="K41" i="2"/>
  <c r="L41" i="2"/>
  <c r="M41" i="2"/>
  <c r="N41" i="2"/>
  <c r="O41" i="2"/>
  <c r="P41" i="2"/>
  <c r="Q41" i="2"/>
  <c r="R41" i="2"/>
  <c r="S41" i="2"/>
  <c r="T41" i="2"/>
  <c r="U41" i="2"/>
  <c r="W41" i="2"/>
  <c r="X41" i="2"/>
  <c r="Y41" i="2"/>
  <c r="Z41" i="2"/>
  <c r="AA41" i="2"/>
  <c r="AB41" i="2"/>
  <c r="AC41" i="2"/>
  <c r="AF41" i="2"/>
  <c r="AG41" i="2"/>
  <c r="AH41" i="2"/>
  <c r="AI41" i="2"/>
  <c r="AJ41" i="2"/>
  <c r="AK41" i="2"/>
  <c r="AL41" i="2"/>
  <c r="AM41" i="2"/>
  <c r="AN41" i="2"/>
  <c r="AO41" i="2"/>
  <c r="AP41" i="2"/>
  <c r="AQ41" i="2"/>
  <c r="AR41" i="2"/>
  <c r="AS41" i="2"/>
  <c r="AT41" i="2"/>
  <c r="AU41" i="2"/>
  <c r="AV41" i="2"/>
  <c r="AV42" i="2" s="1"/>
  <c r="AW41" i="2"/>
  <c r="AX41" i="2"/>
  <c r="AY41" i="2"/>
  <c r="AZ41" i="2"/>
  <c r="BA41" i="2"/>
  <c r="BB41" i="2"/>
  <c r="BC41" i="2"/>
  <c r="BD41" i="2"/>
  <c r="D41" i="112" l="1"/>
  <c r="C41" i="114"/>
  <c r="C41" i="21"/>
  <c r="C41" i="104"/>
  <c r="C41" i="99"/>
  <c r="AC13" i="93"/>
  <c r="AC13" i="92"/>
  <c r="AC13" i="118"/>
  <c r="AC13" i="94"/>
  <c r="AC13" i="91"/>
  <c r="U13" i="93"/>
  <c r="U13" i="118"/>
  <c r="U13" i="94"/>
  <c r="U13" i="92"/>
  <c r="U13" i="91"/>
  <c r="B13" i="93"/>
  <c r="B13" i="118"/>
  <c r="B13" i="92"/>
  <c r="B13" i="91"/>
  <c r="B13" i="94"/>
  <c r="C11" i="167"/>
  <c r="C11" i="166"/>
  <c r="C11" i="165"/>
  <c r="C11" i="164"/>
  <c r="C11" i="162"/>
  <c r="C11" i="161"/>
  <c r="C11" i="160"/>
  <c r="C11" i="158"/>
  <c r="C10" i="106"/>
  <c r="C10" i="40"/>
  <c r="C10" i="115"/>
  <c r="D10" i="112"/>
  <c r="C11" i="97"/>
  <c r="C12" i="125"/>
  <c r="C12" i="96"/>
  <c r="C11" i="95"/>
  <c r="C10" i="114"/>
  <c r="C10" i="99"/>
  <c r="C10" i="77"/>
  <c r="C10" i="29"/>
  <c r="C10" i="21"/>
  <c r="C10" i="104"/>
  <c r="R10" i="93"/>
  <c r="R10" i="92"/>
  <c r="R10" i="118"/>
  <c r="R10" i="91"/>
  <c r="R10" i="94"/>
  <c r="D10" i="93"/>
  <c r="D10" i="118"/>
  <c r="D10" i="92"/>
  <c r="D10" i="91"/>
  <c r="D10" i="94"/>
  <c r="C10" i="167"/>
  <c r="C10" i="166"/>
  <c r="C10" i="165"/>
  <c r="C10" i="164"/>
  <c r="C10" i="162"/>
  <c r="C10" i="161"/>
  <c r="C10" i="160"/>
  <c r="C10" i="158"/>
  <c r="D9" i="112"/>
  <c r="C10" i="97"/>
  <c r="C11" i="125"/>
  <c r="C11" i="96"/>
  <c r="C10" i="95"/>
  <c r="C9" i="106"/>
  <c r="C9" i="40"/>
  <c r="C9" i="115"/>
  <c r="C9" i="114"/>
  <c r="C9" i="77"/>
  <c r="C9" i="29"/>
  <c r="C9" i="21"/>
  <c r="C9" i="104"/>
  <c r="C9" i="99"/>
  <c r="V8" i="93"/>
  <c r="V8" i="118"/>
  <c r="V8" i="92"/>
  <c r="V8" i="94"/>
  <c r="V8" i="91"/>
  <c r="H8" i="93"/>
  <c r="H8" i="118"/>
  <c r="H8" i="92"/>
  <c r="H8" i="91"/>
  <c r="H8" i="94"/>
  <c r="B14" i="167"/>
  <c r="B14" i="166"/>
  <c r="B14" i="165"/>
  <c r="B14" i="164"/>
  <c r="B13" i="106"/>
  <c r="B13" i="40"/>
  <c r="B13" i="115"/>
  <c r="B14" i="97"/>
  <c r="B15" i="125"/>
  <c r="B15" i="96"/>
  <c r="B14" i="95"/>
  <c r="C13" i="112"/>
  <c r="B13" i="77"/>
  <c r="B13" i="29"/>
  <c r="B13" i="21"/>
  <c r="B13" i="104"/>
  <c r="B13" i="114"/>
  <c r="B13" i="99"/>
  <c r="C16" i="112"/>
  <c r="B16" i="106"/>
  <c r="B16" i="40"/>
  <c r="B16" i="115"/>
  <c r="B16" i="114"/>
  <c r="B16" i="99"/>
  <c r="B16" i="77"/>
  <c r="B16" i="29"/>
  <c r="B16" i="21"/>
  <c r="B16" i="104"/>
  <c r="D34" i="112"/>
  <c r="C34" i="106"/>
  <c r="C34" i="40"/>
  <c r="C34" i="115"/>
  <c r="C34" i="77"/>
  <c r="C34" i="29"/>
  <c r="C34" i="21"/>
  <c r="C34" i="104"/>
  <c r="C34" i="114"/>
  <c r="C34" i="99"/>
  <c r="C24" i="162"/>
  <c r="C24" i="161"/>
  <c r="C24" i="160"/>
  <c r="C24" i="158"/>
  <c r="D29" i="112"/>
  <c r="C29" i="106"/>
  <c r="C29" i="40"/>
  <c r="C29" i="115"/>
  <c r="C29" i="77"/>
  <c r="C29" i="29"/>
  <c r="C29" i="21"/>
  <c r="C29" i="104"/>
  <c r="C29" i="114"/>
  <c r="C29" i="99"/>
  <c r="AJ13" i="93"/>
  <c r="AJ13" i="118"/>
  <c r="AJ13" i="92"/>
  <c r="AJ13" i="94"/>
  <c r="AJ13" i="91"/>
  <c r="AF13" i="93"/>
  <c r="AF13" i="118"/>
  <c r="AF13" i="94"/>
  <c r="AF13" i="92"/>
  <c r="AF13" i="91"/>
  <c r="AB13" i="93"/>
  <c r="AB13" i="118"/>
  <c r="AB13" i="92"/>
  <c r="AB13" i="94"/>
  <c r="AB13" i="91"/>
  <c r="X13" i="93"/>
  <c r="X13" i="118"/>
  <c r="X13" i="92"/>
  <c r="X13" i="94"/>
  <c r="X13" i="91"/>
  <c r="T13" i="93"/>
  <c r="T13" i="118"/>
  <c r="T13" i="92"/>
  <c r="T13" i="94"/>
  <c r="T13" i="91"/>
  <c r="P13" i="93"/>
  <c r="P13" i="118"/>
  <c r="P13" i="94"/>
  <c r="P13" i="92"/>
  <c r="P13" i="91"/>
  <c r="J13" i="93"/>
  <c r="J13" i="118"/>
  <c r="J13" i="91"/>
  <c r="J13" i="92"/>
  <c r="J13" i="94"/>
  <c r="F13" i="93"/>
  <c r="F13" i="92"/>
  <c r="F13" i="118"/>
  <c r="F13" i="91"/>
  <c r="F13" i="94"/>
  <c r="AK10" i="93"/>
  <c r="AK10" i="118"/>
  <c r="AK10" i="92"/>
  <c r="AK10" i="94"/>
  <c r="AK10" i="91"/>
  <c r="AG10" i="93"/>
  <c r="AG10" i="94"/>
  <c r="AG10" i="92"/>
  <c r="AG10" i="91"/>
  <c r="AG10" i="118"/>
  <c r="AC10" i="93"/>
  <c r="AC10" i="118"/>
  <c r="AC10" i="92"/>
  <c r="AC10" i="94"/>
  <c r="AC10" i="91"/>
  <c r="Y10" i="93"/>
  <c r="Y10" i="118"/>
  <c r="Y10" i="92"/>
  <c r="Y10" i="94"/>
  <c r="Y10" i="91"/>
  <c r="U10" i="93"/>
  <c r="U10" i="118"/>
  <c r="U10" i="92"/>
  <c r="U10" i="94"/>
  <c r="U10" i="91"/>
  <c r="Q10" i="93"/>
  <c r="Q10" i="118"/>
  <c r="Q10" i="92"/>
  <c r="Q10" i="94"/>
  <c r="Q10" i="91"/>
  <c r="M10" i="93"/>
  <c r="M10" i="118"/>
  <c r="M10" i="92"/>
  <c r="M10" i="94"/>
  <c r="M10" i="91"/>
  <c r="G10" i="93"/>
  <c r="G10" i="118"/>
  <c r="G10" i="92"/>
  <c r="G10" i="91"/>
  <c r="G10" i="94"/>
  <c r="B10" i="93"/>
  <c r="B10" i="118"/>
  <c r="B10" i="92"/>
  <c r="B10" i="94"/>
  <c r="B10" i="91"/>
  <c r="AK8" i="93"/>
  <c r="AK8" i="118"/>
  <c r="AK8" i="92"/>
  <c r="AK8" i="91"/>
  <c r="AK8" i="94"/>
  <c r="AG8" i="93"/>
  <c r="AG8" i="118"/>
  <c r="AG8" i="92"/>
  <c r="AG8" i="91"/>
  <c r="AG8" i="94"/>
  <c r="AC8" i="93"/>
  <c r="AC8" i="118"/>
  <c r="AC8" i="92"/>
  <c r="AC8" i="91"/>
  <c r="AC8" i="94"/>
  <c r="Y8" i="93"/>
  <c r="Y8" i="118"/>
  <c r="Y8" i="92"/>
  <c r="Y8" i="91"/>
  <c r="Y8" i="94"/>
  <c r="U8" i="93"/>
  <c r="U8" i="118"/>
  <c r="U8" i="92"/>
  <c r="U8" i="91"/>
  <c r="U8" i="94"/>
  <c r="Q8" i="93"/>
  <c r="Q8" i="118"/>
  <c r="Q8" i="92"/>
  <c r="Q8" i="91"/>
  <c r="Q8" i="94"/>
  <c r="M8" i="93"/>
  <c r="M8" i="118"/>
  <c r="M8" i="92"/>
  <c r="M8" i="91"/>
  <c r="M8" i="94"/>
  <c r="G8" i="93"/>
  <c r="G8" i="91"/>
  <c r="G8" i="118"/>
  <c r="G8" i="94"/>
  <c r="G8" i="92"/>
  <c r="B8" i="93"/>
  <c r="B8" i="92"/>
  <c r="B8" i="118"/>
  <c r="B8" i="91"/>
  <c r="B8" i="94"/>
  <c r="B25" i="158"/>
  <c r="B25" i="160"/>
  <c r="B25" i="162"/>
  <c r="B25" i="161"/>
  <c r="C30" i="112"/>
  <c r="B30" i="106"/>
  <c r="B30" i="40"/>
  <c r="B30" i="115"/>
  <c r="B30" i="77"/>
  <c r="B30" i="29"/>
  <c r="B30" i="21"/>
  <c r="B30" i="104"/>
  <c r="B30" i="114"/>
  <c r="B30" i="99"/>
  <c r="C35" i="112"/>
  <c r="B35" i="106"/>
  <c r="B35" i="40"/>
  <c r="B35" i="115"/>
  <c r="B35" i="77"/>
  <c r="B35" i="29"/>
  <c r="B35" i="21"/>
  <c r="B35" i="104"/>
  <c r="B35" i="114"/>
  <c r="B35" i="99"/>
  <c r="B17" i="160"/>
  <c r="B17" i="158"/>
  <c r="B17" i="162"/>
  <c r="B17" i="161"/>
  <c r="C22" i="112"/>
  <c r="B22" i="106"/>
  <c r="B22" i="40"/>
  <c r="B22" i="115"/>
  <c r="B22" i="114"/>
  <c r="B22" i="99"/>
  <c r="B22" i="77"/>
  <c r="B22" i="29"/>
  <c r="B22" i="21"/>
  <c r="B22" i="104"/>
  <c r="AG13" i="93"/>
  <c r="AG13" i="118"/>
  <c r="AG13" i="92"/>
  <c r="AG13" i="94"/>
  <c r="AG13" i="91"/>
  <c r="Q13" i="93"/>
  <c r="Q13" i="118"/>
  <c r="Q13" i="92"/>
  <c r="Q13" i="94"/>
  <c r="Q13" i="91"/>
  <c r="G13" i="93"/>
  <c r="G13" i="118"/>
  <c r="G13" i="92"/>
  <c r="G13" i="91"/>
  <c r="G13" i="94"/>
  <c r="AH10" i="93"/>
  <c r="AH10" i="118"/>
  <c r="AH10" i="92"/>
  <c r="AH10" i="91"/>
  <c r="AH10" i="94"/>
  <c r="V10" i="93"/>
  <c r="V10" i="91"/>
  <c r="V10" i="92"/>
  <c r="V10" i="118"/>
  <c r="V10" i="94"/>
  <c r="AA10" i="2"/>
  <c r="H10" i="93"/>
  <c r="H10" i="118"/>
  <c r="H10" i="92"/>
  <c r="H10" i="94"/>
  <c r="H10" i="91"/>
  <c r="AH8" i="93"/>
  <c r="AH8" i="118"/>
  <c r="AH8" i="92"/>
  <c r="AH8" i="94"/>
  <c r="AH8" i="91"/>
  <c r="Z8" i="93"/>
  <c r="Z8" i="118"/>
  <c r="Z8" i="92"/>
  <c r="Z8" i="94"/>
  <c r="Z8" i="91"/>
  <c r="R8" i="93"/>
  <c r="R8" i="118"/>
  <c r="R8" i="94"/>
  <c r="R8" i="92"/>
  <c r="R8" i="91"/>
  <c r="D8" i="93"/>
  <c r="D8" i="92"/>
  <c r="D8" i="118"/>
  <c r="D8" i="91"/>
  <c r="D8" i="94"/>
  <c r="C20" i="162"/>
  <c r="C20" i="161"/>
  <c r="C20" i="158"/>
  <c r="C20" i="160"/>
  <c r="D25" i="112"/>
  <c r="C25" i="106"/>
  <c r="C25" i="40"/>
  <c r="C25" i="115"/>
  <c r="C25" i="77"/>
  <c r="C25" i="29"/>
  <c r="C25" i="21"/>
  <c r="C25" i="104"/>
  <c r="C25" i="114"/>
  <c r="C25" i="99"/>
  <c r="C19" i="162"/>
  <c r="C19" i="161"/>
  <c r="C19" i="160"/>
  <c r="C19" i="158"/>
  <c r="D24" i="112"/>
  <c r="C24" i="106"/>
  <c r="C24" i="40"/>
  <c r="C24" i="115"/>
  <c r="C24" i="77"/>
  <c r="C24" i="29"/>
  <c r="C24" i="21"/>
  <c r="C24" i="104"/>
  <c r="C24" i="99"/>
  <c r="C24" i="114"/>
  <c r="C16" i="162"/>
  <c r="C16" i="161"/>
  <c r="C16" i="160"/>
  <c r="C16" i="158"/>
  <c r="D21" i="112"/>
  <c r="C21" i="106"/>
  <c r="C21" i="40"/>
  <c r="C21" i="115"/>
  <c r="C21" i="114"/>
  <c r="C21" i="77"/>
  <c r="C21" i="29"/>
  <c r="C21" i="21"/>
  <c r="C21" i="104"/>
  <c r="C21" i="99"/>
  <c r="C13" i="162"/>
  <c r="C13" i="161"/>
  <c r="C13" i="160"/>
  <c r="C13" i="158"/>
  <c r="C18" i="106"/>
  <c r="C18" i="40"/>
  <c r="C18" i="115"/>
  <c r="D18" i="112"/>
  <c r="C18" i="77"/>
  <c r="C18" i="29"/>
  <c r="C18" i="21"/>
  <c r="C18" i="104"/>
  <c r="C18" i="99"/>
  <c r="C18" i="114"/>
  <c r="AI13" i="93"/>
  <c r="AI13" i="118"/>
  <c r="AI13" i="92"/>
  <c r="AI13" i="91"/>
  <c r="AI13" i="94"/>
  <c r="AE13" i="93"/>
  <c r="AE13" i="118"/>
  <c r="AE13" i="92"/>
  <c r="AE13" i="91"/>
  <c r="AE13" i="94"/>
  <c r="AA13" i="93"/>
  <c r="AA13" i="118"/>
  <c r="AA13" i="92"/>
  <c r="AA13" i="91"/>
  <c r="AA13" i="94"/>
  <c r="W13" i="93"/>
  <c r="W13" i="118"/>
  <c r="W13" i="92"/>
  <c r="W13" i="91"/>
  <c r="W13" i="94"/>
  <c r="S13" i="93"/>
  <c r="S13" i="118"/>
  <c r="S13" i="92"/>
  <c r="S13" i="91"/>
  <c r="S13" i="94"/>
  <c r="O13" i="93"/>
  <c r="O13" i="118"/>
  <c r="O13" i="92"/>
  <c r="O13" i="91"/>
  <c r="O13" i="94"/>
  <c r="I13" i="93"/>
  <c r="I13" i="118"/>
  <c r="I13" i="92"/>
  <c r="I13" i="94"/>
  <c r="I13" i="91"/>
  <c r="E13" i="93"/>
  <c r="E13" i="118"/>
  <c r="E13" i="92"/>
  <c r="E13" i="94"/>
  <c r="E13" i="91"/>
  <c r="AJ10" i="93"/>
  <c r="AJ10" i="118"/>
  <c r="AJ10" i="92"/>
  <c r="AJ10" i="94"/>
  <c r="AJ10" i="91"/>
  <c r="AF10" i="93"/>
  <c r="AF10" i="118"/>
  <c r="AF10" i="92"/>
  <c r="AF10" i="94"/>
  <c r="AF10" i="91"/>
  <c r="AB10" i="93"/>
  <c r="AB10" i="118"/>
  <c r="AB10" i="94"/>
  <c r="AB10" i="92"/>
  <c r="AB10" i="91"/>
  <c r="X10" i="93"/>
  <c r="X10" i="118"/>
  <c r="X10" i="92"/>
  <c r="X10" i="94"/>
  <c r="X10" i="91"/>
  <c r="T10" i="93"/>
  <c r="T10" i="118"/>
  <c r="T10" i="92"/>
  <c r="T10" i="94"/>
  <c r="T10" i="91"/>
  <c r="P10" i="93"/>
  <c r="P10" i="118"/>
  <c r="P10" i="92"/>
  <c r="P10" i="94"/>
  <c r="P10" i="91"/>
  <c r="J10" i="93"/>
  <c r="J10" i="92"/>
  <c r="J10" i="91"/>
  <c r="J10" i="118"/>
  <c r="J10" i="94"/>
  <c r="F10" i="93"/>
  <c r="F10" i="118"/>
  <c r="F10" i="91"/>
  <c r="F10" i="92"/>
  <c r="F10" i="94"/>
  <c r="AJ8" i="93"/>
  <c r="AJ8" i="92"/>
  <c r="AJ8" i="118"/>
  <c r="AJ8" i="91"/>
  <c r="AJ8" i="94"/>
  <c r="AF8" i="93"/>
  <c r="AF8" i="118"/>
  <c r="AF8" i="92"/>
  <c r="AF8" i="91"/>
  <c r="AF8" i="94"/>
  <c r="AB8" i="93"/>
  <c r="AB8" i="91"/>
  <c r="AB8" i="94"/>
  <c r="AB8" i="118"/>
  <c r="AB8" i="92"/>
  <c r="X8" i="93"/>
  <c r="X8" i="92"/>
  <c r="X8" i="118"/>
  <c r="X8" i="91"/>
  <c r="X8" i="94"/>
  <c r="T8" i="93"/>
  <c r="T8" i="118"/>
  <c r="T8" i="92"/>
  <c r="T8" i="91"/>
  <c r="T8" i="94"/>
  <c r="P8" i="93"/>
  <c r="P8" i="92"/>
  <c r="P8" i="118"/>
  <c r="P8" i="91"/>
  <c r="P8" i="94"/>
  <c r="J8" i="93"/>
  <c r="J8" i="118"/>
  <c r="J8" i="92"/>
  <c r="J8" i="94"/>
  <c r="J8" i="91"/>
  <c r="F8" i="93"/>
  <c r="F8" i="118"/>
  <c r="F8" i="92"/>
  <c r="F8" i="94"/>
  <c r="F8" i="91"/>
  <c r="B20" i="158"/>
  <c r="B20" i="160"/>
  <c r="B20" i="162"/>
  <c r="B20" i="161"/>
  <c r="C25" i="112"/>
  <c r="B25" i="106"/>
  <c r="B25" i="40"/>
  <c r="B25" i="115"/>
  <c r="B25" i="77"/>
  <c r="B25" i="29"/>
  <c r="B25" i="21"/>
  <c r="B25" i="104"/>
  <c r="B25" i="114"/>
  <c r="B25" i="99"/>
  <c r="AK13" i="93"/>
  <c r="AK13" i="118"/>
  <c r="AK13" i="94"/>
  <c r="AK13" i="92"/>
  <c r="AK13" i="91"/>
  <c r="Y13" i="93"/>
  <c r="Y13" i="118"/>
  <c r="Y13" i="92"/>
  <c r="Y13" i="94"/>
  <c r="Y13" i="91"/>
  <c r="M13" i="93"/>
  <c r="M13" i="118"/>
  <c r="M13" i="92"/>
  <c r="M13" i="94"/>
  <c r="M13" i="91"/>
  <c r="AD10" i="93"/>
  <c r="AD10" i="92"/>
  <c r="AD10" i="118"/>
  <c r="AD10" i="91"/>
  <c r="AD10" i="94"/>
  <c r="Z10" i="93"/>
  <c r="Z10" i="118"/>
  <c r="Z10" i="92"/>
  <c r="Z10" i="91"/>
  <c r="Z10" i="94"/>
  <c r="N10" i="93"/>
  <c r="N10" i="118"/>
  <c r="N10" i="92"/>
  <c r="N10" i="91"/>
  <c r="N10" i="94"/>
  <c r="AD8" i="93"/>
  <c r="AD8" i="118"/>
  <c r="AD8" i="92"/>
  <c r="AD8" i="94"/>
  <c r="AD8" i="91"/>
  <c r="N8" i="93"/>
  <c r="N8" i="118"/>
  <c r="N8" i="92"/>
  <c r="N8" i="94"/>
  <c r="N8" i="91"/>
  <c r="C8" i="167"/>
  <c r="C8" i="166"/>
  <c r="C8" i="165"/>
  <c r="C8" i="164"/>
  <c r="C8" i="162"/>
  <c r="C8" i="161"/>
  <c r="C8" i="158"/>
  <c r="C8" i="160"/>
  <c r="D7" i="112"/>
  <c r="C7" i="106"/>
  <c r="C7" i="40"/>
  <c r="C7" i="115"/>
  <c r="C8" i="97"/>
  <c r="C9" i="125"/>
  <c r="C9" i="96"/>
  <c r="C8" i="95"/>
  <c r="C7" i="77"/>
  <c r="C7" i="29"/>
  <c r="C7" i="21"/>
  <c r="C7" i="104"/>
  <c r="C7" i="114"/>
  <c r="C7" i="99"/>
  <c r="B14" i="158"/>
  <c r="B14" i="160"/>
  <c r="B14" i="162"/>
  <c r="B14" i="161"/>
  <c r="B19" i="106"/>
  <c r="B19" i="40"/>
  <c r="B19" i="115"/>
  <c r="C19" i="112"/>
  <c r="B19" i="77"/>
  <c r="B19" i="29"/>
  <c r="B19" i="21"/>
  <c r="B19" i="104"/>
  <c r="B19" i="114"/>
  <c r="B19" i="99"/>
  <c r="C16" i="106"/>
  <c r="C16" i="40"/>
  <c r="C16" i="115"/>
  <c r="D16" i="112"/>
  <c r="C16" i="114"/>
  <c r="C16" i="99"/>
  <c r="C16" i="77"/>
  <c r="C16" i="29"/>
  <c r="C16" i="21"/>
  <c r="C16" i="104"/>
  <c r="D15" i="112"/>
  <c r="C15" i="106"/>
  <c r="C15" i="40"/>
  <c r="C15" i="115"/>
  <c r="C15" i="114"/>
  <c r="C15" i="77"/>
  <c r="C15" i="29"/>
  <c r="C15" i="21"/>
  <c r="C15" i="104"/>
  <c r="C15" i="99"/>
  <c r="AH13" i="93"/>
  <c r="AH13" i="118"/>
  <c r="AH13" i="92"/>
  <c r="AH13" i="91"/>
  <c r="AH13" i="94"/>
  <c r="AD13" i="93"/>
  <c r="AD13" i="92"/>
  <c r="AD13" i="91"/>
  <c r="AD13" i="118"/>
  <c r="AD13" i="94"/>
  <c r="Z13" i="93"/>
  <c r="Z13" i="118"/>
  <c r="Z13" i="92"/>
  <c r="Z13" i="91"/>
  <c r="Z13" i="94"/>
  <c r="V13" i="93"/>
  <c r="V13" i="118"/>
  <c r="V13" i="92"/>
  <c r="V13" i="91"/>
  <c r="V13" i="94"/>
  <c r="R13" i="93"/>
  <c r="R13" i="92"/>
  <c r="R13" i="118"/>
  <c r="R13" i="91"/>
  <c r="R13" i="94"/>
  <c r="N13" i="93"/>
  <c r="N13" i="118"/>
  <c r="N13" i="92"/>
  <c r="N13" i="91"/>
  <c r="N13" i="94"/>
  <c r="H13" i="93"/>
  <c r="H13" i="118"/>
  <c r="H13" i="92"/>
  <c r="H13" i="94"/>
  <c r="H13" i="91"/>
  <c r="D13" i="93"/>
  <c r="D13" i="118"/>
  <c r="D13" i="92"/>
  <c r="D13" i="94"/>
  <c r="D13" i="91"/>
  <c r="C13" i="167"/>
  <c r="C13" i="166"/>
  <c r="C13" i="165"/>
  <c r="C13" i="164"/>
  <c r="C12" i="106"/>
  <c r="C12" i="40"/>
  <c r="C12" i="115"/>
  <c r="C13" i="97"/>
  <c r="C14" i="125"/>
  <c r="C14" i="96"/>
  <c r="C13" i="95"/>
  <c r="D12" i="112"/>
  <c r="C12" i="77"/>
  <c r="C12" i="29"/>
  <c r="C12" i="21"/>
  <c r="C12" i="104"/>
  <c r="C12" i="99"/>
  <c r="C12" i="114"/>
  <c r="AI10" i="93"/>
  <c r="AI10" i="118"/>
  <c r="AI10" i="92"/>
  <c r="AI10" i="91"/>
  <c r="AI10" i="94"/>
  <c r="AE10" i="93"/>
  <c r="AE10" i="118"/>
  <c r="AE10" i="92"/>
  <c r="AE10" i="91"/>
  <c r="AE10" i="94"/>
  <c r="AA10" i="93"/>
  <c r="AA10" i="118"/>
  <c r="AA10" i="92"/>
  <c r="AA10" i="91"/>
  <c r="AA10" i="94"/>
  <c r="W10" i="93"/>
  <c r="W10" i="118"/>
  <c r="W10" i="92"/>
  <c r="W10" i="91"/>
  <c r="W10" i="94"/>
  <c r="S10" i="93"/>
  <c r="S10" i="118"/>
  <c r="S10" i="92"/>
  <c r="S10" i="91"/>
  <c r="S10" i="94"/>
  <c r="O10" i="93"/>
  <c r="O10" i="118"/>
  <c r="O10" i="92"/>
  <c r="O10" i="91"/>
  <c r="O10" i="94"/>
  <c r="I10" i="93"/>
  <c r="I10" i="92"/>
  <c r="I10" i="118"/>
  <c r="I10" i="91"/>
  <c r="I10" i="94"/>
  <c r="E10" i="93"/>
  <c r="E10" i="118"/>
  <c r="E10" i="92"/>
  <c r="E10" i="91"/>
  <c r="E10" i="94"/>
  <c r="AI8" i="93"/>
  <c r="AI8" i="118"/>
  <c r="AI8" i="92"/>
  <c r="AI8" i="91"/>
  <c r="AI8" i="94"/>
  <c r="AE8" i="93"/>
  <c r="AE8" i="118"/>
  <c r="AE8" i="92"/>
  <c r="AE8" i="91"/>
  <c r="AE8" i="94"/>
  <c r="AA8" i="93"/>
  <c r="AA8" i="118"/>
  <c r="AA8" i="92"/>
  <c r="AA8" i="91"/>
  <c r="AA8" i="94"/>
  <c r="W8" i="93"/>
  <c r="W8" i="118"/>
  <c r="W8" i="91"/>
  <c r="W8" i="94"/>
  <c r="W8" i="92"/>
  <c r="S8" i="93"/>
  <c r="S8" i="118"/>
  <c r="S8" i="92"/>
  <c r="S8" i="91"/>
  <c r="S8" i="94"/>
  <c r="O8" i="93"/>
  <c r="O8" i="92"/>
  <c r="O8" i="118"/>
  <c r="O8" i="91"/>
  <c r="O8" i="94"/>
  <c r="I8" i="93"/>
  <c r="I8" i="118"/>
  <c r="I8" i="92"/>
  <c r="I8" i="91"/>
  <c r="I8" i="94"/>
  <c r="E8" i="93"/>
  <c r="E8" i="118"/>
  <c r="E8" i="92"/>
  <c r="E8" i="91"/>
  <c r="E8" i="94"/>
  <c r="B11" i="160"/>
  <c r="B11" i="158"/>
  <c r="B11" i="167"/>
  <c r="B11" i="166"/>
  <c r="B11" i="165"/>
  <c r="B11" i="164"/>
  <c r="B11" i="162"/>
  <c r="B11" i="161"/>
  <c r="C10" i="112"/>
  <c r="B11" i="97"/>
  <c r="B12" i="125"/>
  <c r="B12" i="96"/>
  <c r="B11" i="95"/>
  <c r="B10" i="106"/>
  <c r="B10" i="40"/>
  <c r="B10" i="115"/>
  <c r="B10" i="114"/>
  <c r="B10" i="99"/>
  <c r="B10" i="77"/>
  <c r="B10" i="29"/>
  <c r="B10" i="21"/>
  <c r="B10" i="104"/>
  <c r="C42" i="112"/>
  <c r="B42" i="114"/>
  <c r="B42" i="99"/>
  <c r="B42" i="21"/>
  <c r="B42" i="104"/>
  <c r="J20" i="160"/>
  <c r="J20" i="162"/>
  <c r="J20" i="158"/>
  <c r="J20" i="161"/>
  <c r="K25" i="112"/>
  <c r="J25" i="106"/>
  <c r="J25" i="40"/>
  <c r="J25" i="115"/>
  <c r="J25" i="77"/>
  <c r="J25" i="104"/>
  <c r="J25" i="29"/>
  <c r="J25" i="21"/>
  <c r="J25" i="114"/>
  <c r="J25" i="99"/>
  <c r="I20" i="162"/>
  <c r="I20" i="161"/>
  <c r="I20" i="160"/>
  <c r="I20" i="158"/>
  <c r="J25" i="112"/>
  <c r="I25" i="106"/>
  <c r="I25" i="40"/>
  <c r="I25" i="115"/>
  <c r="I25" i="77"/>
  <c r="I25" i="29"/>
  <c r="I25" i="21"/>
  <c r="I25" i="114"/>
  <c r="I25" i="99"/>
  <c r="I25" i="104"/>
  <c r="AA10" i="40"/>
  <c r="AA10" i="115"/>
  <c r="AA10" i="77"/>
  <c r="AA10" i="29"/>
  <c r="AA10" i="104"/>
  <c r="AA10" i="114"/>
  <c r="AA10" i="21"/>
  <c r="AA10" i="99"/>
  <c r="Q41" i="112"/>
  <c r="P41" i="106"/>
  <c r="P41" i="21"/>
  <c r="P41" i="104"/>
  <c r="P41" i="99"/>
  <c r="P41" i="114"/>
  <c r="AF24" i="115"/>
  <c r="AF24" i="29"/>
  <c r="AF24" i="77"/>
  <c r="AF24" i="40"/>
  <c r="AF24" i="21"/>
  <c r="AF24" i="99"/>
  <c r="AF24" i="114"/>
  <c r="AF24" i="104"/>
  <c r="BD21" i="40"/>
  <c r="BD21" i="115"/>
  <c r="BD21" i="29"/>
  <c r="BD21" i="77"/>
  <c r="BD21" i="21"/>
  <c r="BD21" i="104"/>
  <c r="BD21" i="114"/>
  <c r="BD21" i="99"/>
  <c r="AV21" i="40"/>
  <c r="AV21" i="115"/>
  <c r="AV21" i="29"/>
  <c r="AV21" i="77"/>
  <c r="AV21" i="21"/>
  <c r="AV21" i="104"/>
  <c r="AV21" i="114"/>
  <c r="AV21" i="99"/>
  <c r="AJ21" i="40"/>
  <c r="AJ21" i="115"/>
  <c r="AJ21" i="77"/>
  <c r="AJ21" i="29"/>
  <c r="AJ21" i="21"/>
  <c r="AJ21" i="104"/>
  <c r="AJ21" i="114"/>
  <c r="AJ21" i="99"/>
  <c r="U16" i="162"/>
  <c r="U16" i="160"/>
  <c r="U16" i="161"/>
  <c r="U16" i="158"/>
  <c r="U21" i="40"/>
  <c r="U21" i="77"/>
  <c r="U21" i="115"/>
  <c r="U21" i="29"/>
  <c r="U21" i="21"/>
  <c r="U21" i="114"/>
  <c r="U21" i="104"/>
  <c r="U21" i="99"/>
  <c r="M16" i="162"/>
  <c r="M16" i="160"/>
  <c r="M16" i="161"/>
  <c r="M16" i="158"/>
  <c r="N21" i="112"/>
  <c r="M21" i="106"/>
  <c r="M21" i="77"/>
  <c r="M21" i="40"/>
  <c r="M21" i="115"/>
  <c r="M21" i="29"/>
  <c r="M21" i="21"/>
  <c r="M21" i="114"/>
  <c r="M21" i="99"/>
  <c r="M21" i="104"/>
  <c r="AV18" i="40"/>
  <c r="AV18" i="115"/>
  <c r="AV18" i="29"/>
  <c r="AV18" i="77"/>
  <c r="AV18" i="21"/>
  <c r="AV18" i="104"/>
  <c r="AV18" i="99"/>
  <c r="AV18" i="114"/>
  <c r="AN18" i="40"/>
  <c r="AN18" i="115"/>
  <c r="AN18" i="29"/>
  <c r="AN18" i="21"/>
  <c r="AN18" i="77"/>
  <c r="AN18" i="104"/>
  <c r="AN18" i="99"/>
  <c r="AN18" i="114"/>
  <c r="Z18" i="40"/>
  <c r="Z18" i="115"/>
  <c r="Z18" i="77"/>
  <c r="Z18" i="29"/>
  <c r="Z18" i="21"/>
  <c r="Z18" i="104"/>
  <c r="Z18" i="114"/>
  <c r="Z18" i="99"/>
  <c r="M13" i="161"/>
  <c r="M13" i="160"/>
  <c r="M13" i="162"/>
  <c r="M13" i="158"/>
  <c r="N18" i="112"/>
  <c r="M18" i="106"/>
  <c r="M18" i="40"/>
  <c r="M18" i="115"/>
  <c r="M18" i="77"/>
  <c r="M18" i="29"/>
  <c r="M18" i="21"/>
  <c r="M18" i="114"/>
  <c r="M18" i="104"/>
  <c r="M18" i="99"/>
  <c r="I13" i="161"/>
  <c r="I13" i="160"/>
  <c r="I13" i="162"/>
  <c r="I13" i="158"/>
  <c r="J18" i="112"/>
  <c r="I18" i="106"/>
  <c r="I18" i="40"/>
  <c r="I18" i="115"/>
  <c r="I18" i="77"/>
  <c r="I18" i="29"/>
  <c r="I18" i="21"/>
  <c r="I18" i="104"/>
  <c r="I18" i="114"/>
  <c r="I18" i="99"/>
  <c r="AW16" i="2"/>
  <c r="AW15" i="40"/>
  <c r="AW15" i="77"/>
  <c r="AW15" i="115"/>
  <c r="AW15" i="29"/>
  <c r="AW15" i="21"/>
  <c r="AW15" i="104"/>
  <c r="AW15" i="99"/>
  <c r="AW15" i="114"/>
  <c r="AO15" i="40"/>
  <c r="AO15" i="77"/>
  <c r="AO15" i="115"/>
  <c r="AO15" i="29"/>
  <c r="AO15" i="21"/>
  <c r="AO15" i="104"/>
  <c r="AO15" i="99"/>
  <c r="AO15" i="114"/>
  <c r="AK15" i="40"/>
  <c r="AK15" i="77"/>
  <c r="AK15" i="115"/>
  <c r="AK15" i="29"/>
  <c r="AK15" i="21"/>
  <c r="AK15" i="104"/>
  <c r="AK15" i="99"/>
  <c r="AK15" i="114"/>
  <c r="AG15" i="40"/>
  <c r="AG15" i="77"/>
  <c r="AG15" i="115"/>
  <c r="AG15" i="29"/>
  <c r="AG15" i="21"/>
  <c r="AG15" i="104"/>
  <c r="AG15" i="99"/>
  <c r="AG15" i="114"/>
  <c r="W15" i="40"/>
  <c r="W15" i="77"/>
  <c r="W15" i="29"/>
  <c r="W15" i="104"/>
  <c r="W15" i="115"/>
  <c r="W15" i="114"/>
  <c r="W15" i="99"/>
  <c r="W15" i="21"/>
  <c r="AW12" i="40"/>
  <c r="AW12" i="77"/>
  <c r="AW12" i="115"/>
  <c r="AW12" i="29"/>
  <c r="AW12" i="21"/>
  <c r="AW12" i="104"/>
  <c r="AW12" i="99"/>
  <c r="AW12" i="114"/>
  <c r="AS12" i="40"/>
  <c r="AS12" i="77"/>
  <c r="AS12" i="29"/>
  <c r="AS12" i="21"/>
  <c r="AS12" i="115"/>
  <c r="AS12" i="104"/>
  <c r="AS12" i="99"/>
  <c r="AS12" i="114"/>
  <c r="AK12" i="40"/>
  <c r="AK12" i="77"/>
  <c r="AK12" i="115"/>
  <c r="AK12" i="29"/>
  <c r="AK12" i="21"/>
  <c r="AK12" i="104"/>
  <c r="AK12" i="99"/>
  <c r="AK12" i="114"/>
  <c r="AA12" i="40"/>
  <c r="AA12" i="115"/>
  <c r="AA12" i="77"/>
  <c r="AA12" i="104"/>
  <c r="AA12" i="99"/>
  <c r="AA12" i="29"/>
  <c r="AA12" i="114"/>
  <c r="AA12" i="21"/>
  <c r="W12" i="40"/>
  <c r="W12" i="115"/>
  <c r="W12" i="77"/>
  <c r="W12" i="104"/>
  <c r="W12" i="29"/>
  <c r="W12" i="99"/>
  <c r="W12" i="21"/>
  <c r="W12" i="114"/>
  <c r="N13" i="164"/>
  <c r="N13" i="165"/>
  <c r="N13" i="166"/>
  <c r="N13" i="167"/>
  <c r="J12" i="163"/>
  <c r="O12" i="112"/>
  <c r="N12" i="106"/>
  <c r="N12" i="40"/>
  <c r="N12" i="115"/>
  <c r="N12" i="77"/>
  <c r="N12" i="29"/>
  <c r="N12" i="104"/>
  <c r="N12" i="99"/>
  <c r="N12" i="114"/>
  <c r="N12" i="21"/>
  <c r="J13" i="165"/>
  <c r="J13" i="166"/>
  <c r="J13" i="167"/>
  <c r="F12" i="163"/>
  <c r="J13" i="164"/>
  <c r="J12" i="106"/>
  <c r="K12" i="112"/>
  <c r="J12" i="40"/>
  <c r="J12" i="115"/>
  <c r="J12" i="77"/>
  <c r="J12" i="104"/>
  <c r="J12" i="29"/>
  <c r="J12" i="99"/>
  <c r="J12" i="114"/>
  <c r="J12" i="21"/>
  <c r="BC9" i="40"/>
  <c r="BC9" i="77"/>
  <c r="BC9" i="115"/>
  <c r="BC9" i="29"/>
  <c r="BC9" i="104"/>
  <c r="BC9" i="114"/>
  <c r="BC9" i="21"/>
  <c r="BC9" i="99"/>
  <c r="AU9" i="40"/>
  <c r="AU9" i="77"/>
  <c r="AU9" i="115"/>
  <c r="AU9" i="104"/>
  <c r="AU9" i="21"/>
  <c r="AU9" i="29"/>
  <c r="AU9" i="114"/>
  <c r="AU9" i="99"/>
  <c r="AI9" i="40"/>
  <c r="AI9" i="77"/>
  <c r="AI9" i="21"/>
  <c r="AI9" i="104"/>
  <c r="AI9" i="115"/>
  <c r="AI9" i="114"/>
  <c r="AI9" i="29"/>
  <c r="AI9" i="99"/>
  <c r="Y9" i="40"/>
  <c r="Y9" i="77"/>
  <c r="Y9" i="115"/>
  <c r="Y9" i="29"/>
  <c r="Y9" i="21"/>
  <c r="Y9" i="104"/>
  <c r="Y9" i="99"/>
  <c r="Y9" i="114"/>
  <c r="P10" i="167"/>
  <c r="L9" i="163"/>
  <c r="P10" i="160"/>
  <c r="P10" i="164"/>
  <c r="P10" i="162"/>
  <c r="P10" i="165"/>
  <c r="P10" i="161"/>
  <c r="P10" i="166"/>
  <c r="P10" i="158"/>
  <c r="P9" i="106"/>
  <c r="Q9" i="112"/>
  <c r="P9" i="40"/>
  <c r="P9" i="77"/>
  <c r="P9" i="115"/>
  <c r="P9" i="29"/>
  <c r="P9" i="21"/>
  <c r="P9" i="104"/>
  <c r="P9" i="99"/>
  <c r="P9" i="114"/>
  <c r="BC7" i="115"/>
  <c r="BC7" i="77"/>
  <c r="BC7" i="21"/>
  <c r="BC7" i="104"/>
  <c r="BC7" i="40"/>
  <c r="BC7" i="29"/>
  <c r="BC7" i="114"/>
  <c r="BC7" i="99"/>
  <c r="L8" i="167"/>
  <c r="L8" i="166"/>
  <c r="L8" i="165"/>
  <c r="L8" i="164"/>
  <c r="H7" i="163"/>
  <c r="L8" i="162"/>
  <c r="L8" i="161"/>
  <c r="L8" i="160"/>
  <c r="L8" i="158"/>
  <c r="M7" i="112"/>
  <c r="L7" i="106"/>
  <c r="L7" i="40"/>
  <c r="L7" i="115"/>
  <c r="L7" i="77"/>
  <c r="L7" i="29"/>
  <c r="L7" i="21"/>
  <c r="L7" i="104"/>
  <c r="L7" i="114"/>
  <c r="L7" i="99"/>
  <c r="BB41" i="21"/>
  <c r="BB41" i="114"/>
  <c r="BB41" i="104"/>
  <c r="BB41" i="99"/>
  <c r="AX41" i="21"/>
  <c r="AX41" i="114"/>
  <c r="AX41" i="104"/>
  <c r="AX41" i="99"/>
  <c r="AT42" i="2"/>
  <c r="AT41" i="21"/>
  <c r="AT41" i="114"/>
  <c r="AT41" i="104"/>
  <c r="AT41" i="99"/>
  <c r="AP41" i="21"/>
  <c r="AP41" i="114"/>
  <c r="AP41" i="104"/>
  <c r="AP41" i="99"/>
  <c r="AL41" i="21"/>
  <c r="AL41" i="114"/>
  <c r="AL41" i="104"/>
  <c r="AL41" i="99"/>
  <c r="AH41" i="21"/>
  <c r="AH41" i="114"/>
  <c r="AH41" i="104"/>
  <c r="AH41" i="99"/>
  <c r="AB41" i="21"/>
  <c r="AB41" i="114"/>
  <c r="AB41" i="104"/>
  <c r="AB41" i="99"/>
  <c r="X41" i="21"/>
  <c r="X41" i="114"/>
  <c r="X41" i="104"/>
  <c r="X41" i="99"/>
  <c r="S41" i="106"/>
  <c r="T41" i="112"/>
  <c r="S41" i="21"/>
  <c r="S41" i="114"/>
  <c r="S41" i="99"/>
  <c r="S41" i="104"/>
  <c r="P41" i="112"/>
  <c r="O41" i="106"/>
  <c r="O41" i="21"/>
  <c r="O41" i="114"/>
  <c r="O41" i="104"/>
  <c r="O41" i="99"/>
  <c r="L41" i="112"/>
  <c r="K41" i="106"/>
  <c r="K41" i="21"/>
  <c r="K41" i="114"/>
  <c r="K41" i="104"/>
  <c r="K41" i="99"/>
  <c r="H41" i="112"/>
  <c r="G41" i="106"/>
  <c r="G41" i="21"/>
  <c r="G41" i="114"/>
  <c r="G41" i="104"/>
  <c r="G41" i="99"/>
  <c r="BC34" i="40"/>
  <c r="BC34" i="115"/>
  <c r="BC34" i="29"/>
  <c r="BC34" i="99"/>
  <c r="BC34" i="21"/>
  <c r="BC34" i="114"/>
  <c r="BC34" i="77"/>
  <c r="BC34" i="104"/>
  <c r="AY34" i="40"/>
  <c r="AY34" i="115"/>
  <c r="AY34" i="29"/>
  <c r="AY34" i="77"/>
  <c r="AY34" i="21"/>
  <c r="AY34" i="99"/>
  <c r="AY34" i="114"/>
  <c r="AY34" i="104"/>
  <c r="AU34" i="40"/>
  <c r="AU34" i="115"/>
  <c r="AU34" i="29"/>
  <c r="AU34" i="77"/>
  <c r="AU34" i="99"/>
  <c r="AU34" i="114"/>
  <c r="AU34" i="21"/>
  <c r="AU34" i="104"/>
  <c r="AQ34" i="40"/>
  <c r="AQ34" i="115"/>
  <c r="AQ34" i="77"/>
  <c r="AQ34" i="99"/>
  <c r="AQ34" i="114"/>
  <c r="AQ34" i="29"/>
  <c r="AQ34" i="21"/>
  <c r="AQ34" i="104"/>
  <c r="AM34" i="40"/>
  <c r="AM34" i="115"/>
  <c r="AM34" i="29"/>
  <c r="AM34" i="99"/>
  <c r="AM34" i="21"/>
  <c r="AM34" i="114"/>
  <c r="AM34" i="77"/>
  <c r="AM34" i="104"/>
  <c r="AI34" i="40"/>
  <c r="AI34" i="115"/>
  <c r="AI34" i="29"/>
  <c r="AI34" i="77"/>
  <c r="AI34" i="21"/>
  <c r="AI34" i="99"/>
  <c r="AI34" i="114"/>
  <c r="AI34" i="104"/>
  <c r="AC34" i="77"/>
  <c r="AC34" i="29"/>
  <c r="AC34" i="115"/>
  <c r="AC34" i="21"/>
  <c r="AC34" i="40"/>
  <c r="AC34" i="104"/>
  <c r="AC34" i="99"/>
  <c r="AC34" i="114"/>
  <c r="Y34" i="77"/>
  <c r="Y34" i="29"/>
  <c r="Y34" i="40"/>
  <c r="Y34" i="115"/>
  <c r="Y34" i="21"/>
  <c r="Y34" i="104"/>
  <c r="Y34" i="99"/>
  <c r="Y34" i="114"/>
  <c r="T34" i="106"/>
  <c r="U34" i="112"/>
  <c r="T34" i="40"/>
  <c r="T34" i="115"/>
  <c r="T34" i="77"/>
  <c r="T34" i="29"/>
  <c r="T34" i="21"/>
  <c r="T34" i="104"/>
  <c r="T34" i="99"/>
  <c r="T34" i="114"/>
  <c r="P34" i="106"/>
  <c r="Q34" i="112"/>
  <c r="P34" i="40"/>
  <c r="P34" i="115"/>
  <c r="P34" i="77"/>
  <c r="P34" i="29"/>
  <c r="P34" i="21"/>
  <c r="P34" i="104"/>
  <c r="P34" i="99"/>
  <c r="P34" i="114"/>
  <c r="L34" i="106"/>
  <c r="M34" i="112"/>
  <c r="L34" i="77"/>
  <c r="L34" i="29"/>
  <c r="L34" i="40"/>
  <c r="L34" i="21"/>
  <c r="L34" i="104"/>
  <c r="L34" i="115"/>
  <c r="L34" i="99"/>
  <c r="L34" i="114"/>
  <c r="H34" i="106"/>
  <c r="I34" i="112"/>
  <c r="H34" i="77"/>
  <c r="H34" i="29"/>
  <c r="H34" i="40"/>
  <c r="H34" i="115"/>
  <c r="H34" i="21"/>
  <c r="H34" i="104"/>
  <c r="H34" i="99"/>
  <c r="H34" i="114"/>
  <c r="BC29" i="40"/>
  <c r="BC29" i="115"/>
  <c r="BC29" i="29"/>
  <c r="BC29" i="99"/>
  <c r="BC29" i="21"/>
  <c r="BC29" i="114"/>
  <c r="BC29" i="77"/>
  <c r="BC29" i="104"/>
  <c r="AY29" i="40"/>
  <c r="AY29" i="115"/>
  <c r="AY29" i="29"/>
  <c r="AY29" i="77"/>
  <c r="AY29" i="21"/>
  <c r="AY29" i="99"/>
  <c r="AY29" i="114"/>
  <c r="AY29" i="104"/>
  <c r="AU29" i="40"/>
  <c r="AU29" i="115"/>
  <c r="AU29" i="29"/>
  <c r="AU29" i="77"/>
  <c r="AU29" i="99"/>
  <c r="AU29" i="21"/>
  <c r="AU29" i="114"/>
  <c r="AU29" i="104"/>
  <c r="AQ29" i="40"/>
  <c r="AQ29" i="115"/>
  <c r="AQ29" i="77"/>
  <c r="AQ29" i="99"/>
  <c r="AQ29" i="29"/>
  <c r="AQ29" i="114"/>
  <c r="AQ29" i="21"/>
  <c r="AQ29" i="104"/>
  <c r="AM29" i="40"/>
  <c r="AM29" i="115"/>
  <c r="AM29" i="29"/>
  <c r="AM29" i="99"/>
  <c r="AM29" i="77"/>
  <c r="AM29" i="21"/>
  <c r="AM29" i="114"/>
  <c r="AM29" i="104"/>
  <c r="AI29" i="40"/>
  <c r="AI29" i="115"/>
  <c r="AI29" i="29"/>
  <c r="AI29" i="77"/>
  <c r="AI29" i="21"/>
  <c r="AI29" i="99"/>
  <c r="AI29" i="114"/>
  <c r="AI29" i="104"/>
  <c r="AC29" i="40"/>
  <c r="AC29" i="115"/>
  <c r="AC29" i="77"/>
  <c r="AC29" i="29"/>
  <c r="AC29" i="21"/>
  <c r="AC29" i="104"/>
  <c r="AC29" i="99"/>
  <c r="AC29" i="114"/>
  <c r="Y29" i="40"/>
  <c r="Y29" i="77"/>
  <c r="Y29" i="29"/>
  <c r="Y29" i="21"/>
  <c r="Y29" i="115"/>
  <c r="Y29" i="104"/>
  <c r="Y29" i="99"/>
  <c r="Y29" i="114"/>
  <c r="T24" i="161"/>
  <c r="T24" i="162"/>
  <c r="T24" i="160"/>
  <c r="T24" i="158"/>
  <c r="U29" i="112"/>
  <c r="T29" i="106"/>
  <c r="T29" i="40"/>
  <c r="T29" i="77"/>
  <c r="T29" i="29"/>
  <c r="T29" i="115"/>
  <c r="T29" i="21"/>
  <c r="T29" i="104"/>
  <c r="T29" i="99"/>
  <c r="T29" i="114"/>
  <c r="P24" i="161"/>
  <c r="P24" i="162"/>
  <c r="P24" i="160"/>
  <c r="P24" i="158"/>
  <c r="Q29" i="112"/>
  <c r="P29" i="106"/>
  <c r="P29" i="40"/>
  <c r="P29" i="115"/>
  <c r="P29" i="77"/>
  <c r="P29" i="29"/>
  <c r="P29" i="21"/>
  <c r="P29" i="104"/>
  <c r="P29" i="99"/>
  <c r="P29" i="114"/>
  <c r="L24" i="161"/>
  <c r="L24" i="162"/>
  <c r="L24" i="160"/>
  <c r="L24" i="158"/>
  <c r="M29" i="112"/>
  <c r="L29" i="106"/>
  <c r="L29" i="40"/>
  <c r="L29" i="115"/>
  <c r="L29" i="77"/>
  <c r="L29" i="29"/>
  <c r="L29" i="21"/>
  <c r="L29" i="104"/>
  <c r="L29" i="99"/>
  <c r="L29" i="114"/>
  <c r="H24" i="161"/>
  <c r="H24" i="162"/>
  <c r="H24" i="160"/>
  <c r="H24" i="158"/>
  <c r="I29" i="112"/>
  <c r="H29" i="106"/>
  <c r="H29" i="40"/>
  <c r="H29" i="77"/>
  <c r="H29" i="29"/>
  <c r="H29" i="21"/>
  <c r="H29" i="115"/>
  <c r="H29" i="104"/>
  <c r="H29" i="99"/>
  <c r="H29" i="114"/>
  <c r="BC24" i="40"/>
  <c r="BC24" i="115"/>
  <c r="BC24" i="77"/>
  <c r="BC24" i="104"/>
  <c r="BC24" i="29"/>
  <c r="BC24" i="99"/>
  <c r="BC24" i="21"/>
  <c r="BC24" i="114"/>
  <c r="AY25" i="2"/>
  <c r="AY24" i="40"/>
  <c r="AY24" i="115"/>
  <c r="AY24" i="77"/>
  <c r="AY24" i="104"/>
  <c r="AY24" i="29"/>
  <c r="AY24" i="21"/>
  <c r="AY24" i="99"/>
  <c r="AY24" i="114"/>
  <c r="AU25" i="2"/>
  <c r="AU24" i="40"/>
  <c r="AU24" i="115"/>
  <c r="AU24" i="77"/>
  <c r="AU24" i="29"/>
  <c r="AU24" i="104"/>
  <c r="AU24" i="99"/>
  <c r="AU24" i="114"/>
  <c r="AU24" i="21"/>
  <c r="AQ24" i="40"/>
  <c r="AQ24" i="115"/>
  <c r="AQ24" i="77"/>
  <c r="AQ24" i="104"/>
  <c r="AQ24" i="29"/>
  <c r="AQ24" i="99"/>
  <c r="AQ24" i="114"/>
  <c r="AQ24" i="21"/>
  <c r="AM24" i="40"/>
  <c r="AM24" i="115"/>
  <c r="AM24" i="77"/>
  <c r="AM24" i="104"/>
  <c r="AM24" i="29"/>
  <c r="AM24" i="99"/>
  <c r="AM24" i="21"/>
  <c r="AM24" i="114"/>
  <c r="AI24" i="40"/>
  <c r="AI24" i="115"/>
  <c r="AI24" i="77"/>
  <c r="AI24" i="104"/>
  <c r="AI24" i="29"/>
  <c r="AI24" i="21"/>
  <c r="AI24" i="99"/>
  <c r="AI24" i="114"/>
  <c r="AC24" i="40"/>
  <c r="AC24" i="77"/>
  <c r="AC24" i="115"/>
  <c r="AC24" i="29"/>
  <c r="AC24" i="21"/>
  <c r="AC24" i="104"/>
  <c r="AC24" i="99"/>
  <c r="AC24" i="114"/>
  <c r="Y24" i="40"/>
  <c r="Y24" i="77"/>
  <c r="Y24" i="115"/>
  <c r="Y24" i="29"/>
  <c r="Y24" i="21"/>
  <c r="Y24" i="104"/>
  <c r="Y24" i="99"/>
  <c r="Y24" i="114"/>
  <c r="T19" i="161"/>
  <c r="T19" i="160"/>
  <c r="T19" i="162"/>
  <c r="T19" i="158"/>
  <c r="U24" i="112"/>
  <c r="T24" i="106"/>
  <c r="T24" i="40"/>
  <c r="T24" i="77"/>
  <c r="T24" i="29"/>
  <c r="T24" i="21"/>
  <c r="T24" i="115"/>
  <c r="T24" i="99"/>
  <c r="T24" i="114"/>
  <c r="T24" i="104"/>
  <c r="P19" i="161"/>
  <c r="P19" i="160"/>
  <c r="P19" i="162"/>
  <c r="P19" i="158"/>
  <c r="Q24" i="112"/>
  <c r="P24" i="106"/>
  <c r="P24" i="40"/>
  <c r="P24" i="77"/>
  <c r="P24" i="29"/>
  <c r="P24" i="115"/>
  <c r="P24" i="21"/>
  <c r="P24" i="104"/>
  <c r="P24" i="99"/>
  <c r="P24" i="114"/>
  <c r="L19" i="161"/>
  <c r="L19" i="160"/>
  <c r="L19" i="162"/>
  <c r="L19" i="158"/>
  <c r="M24" i="112"/>
  <c r="L24" i="106"/>
  <c r="L24" i="40"/>
  <c r="L24" i="77"/>
  <c r="L24" i="115"/>
  <c r="L24" i="29"/>
  <c r="L24" i="21"/>
  <c r="L24" i="104"/>
  <c r="L24" i="99"/>
  <c r="L24" i="114"/>
  <c r="H19" i="161"/>
  <c r="H19" i="160"/>
  <c r="H19" i="162"/>
  <c r="H19" i="158"/>
  <c r="I24" i="112"/>
  <c r="H24" i="106"/>
  <c r="H24" i="40"/>
  <c r="H24" i="77"/>
  <c r="H24" i="115"/>
  <c r="H24" i="29"/>
  <c r="H24" i="21"/>
  <c r="H24" i="104"/>
  <c r="H24" i="99"/>
  <c r="H24" i="114"/>
  <c r="BC21" i="40"/>
  <c r="BC21" i="77"/>
  <c r="BC21" i="115"/>
  <c r="BC21" i="29"/>
  <c r="BC21" i="104"/>
  <c r="BC21" i="21"/>
  <c r="BC21" i="114"/>
  <c r="BC21" i="99"/>
  <c r="AY21" i="40"/>
  <c r="AY21" i="77"/>
  <c r="AY21" i="115"/>
  <c r="AY21" i="104"/>
  <c r="AY21" i="29"/>
  <c r="AY21" i="114"/>
  <c r="AY21" i="21"/>
  <c r="AY21" i="99"/>
  <c r="AU21" i="40"/>
  <c r="AU21" i="77"/>
  <c r="AU21" i="115"/>
  <c r="AU21" i="104"/>
  <c r="AU21" i="29"/>
  <c r="AU21" i="21"/>
  <c r="AU21" i="114"/>
  <c r="AU21" i="99"/>
  <c r="AQ21" i="40"/>
  <c r="AQ21" i="77"/>
  <c r="AQ21" i="104"/>
  <c r="AQ21" i="29"/>
  <c r="AQ21" i="115"/>
  <c r="AQ21" i="21"/>
  <c r="AQ21" i="114"/>
  <c r="AQ21" i="99"/>
  <c r="AM21" i="40"/>
  <c r="AM21" i="77"/>
  <c r="AM21" i="115"/>
  <c r="AM21" i="29"/>
  <c r="AM21" i="104"/>
  <c r="AM21" i="114"/>
  <c r="AM21" i="99"/>
  <c r="AM21" i="21"/>
  <c r="AI21" i="40"/>
  <c r="AI21" i="77"/>
  <c r="AI21" i="115"/>
  <c r="AI21" i="104"/>
  <c r="AI21" i="29"/>
  <c r="AI21" i="114"/>
  <c r="AI21" i="21"/>
  <c r="AI21" i="99"/>
  <c r="AC21" i="40"/>
  <c r="AC21" i="77"/>
  <c r="AC21" i="115"/>
  <c r="AC21" i="29"/>
  <c r="AC21" i="21"/>
  <c r="AC21" i="104"/>
  <c r="AC21" i="99"/>
  <c r="AC21" i="114"/>
  <c r="Y21" i="40"/>
  <c r="Y21" i="77"/>
  <c r="Y21" i="115"/>
  <c r="Y21" i="29"/>
  <c r="Y21" i="21"/>
  <c r="Y21" i="104"/>
  <c r="Y21" i="99"/>
  <c r="Y21" i="114"/>
  <c r="T16" i="160"/>
  <c r="T16" i="161"/>
  <c r="T16" i="162"/>
  <c r="T16" i="158"/>
  <c r="U21" i="112"/>
  <c r="T21" i="106"/>
  <c r="T21" i="40"/>
  <c r="T21" i="77"/>
  <c r="T21" i="115"/>
  <c r="T21" i="29"/>
  <c r="T21" i="21"/>
  <c r="T21" i="104"/>
  <c r="T21" i="99"/>
  <c r="T21" i="114"/>
  <c r="P16" i="160"/>
  <c r="P16" i="161"/>
  <c r="P16" i="162"/>
  <c r="P16" i="158"/>
  <c r="Q21" i="112"/>
  <c r="P21" i="106"/>
  <c r="P21" i="40"/>
  <c r="P21" i="77"/>
  <c r="P21" i="115"/>
  <c r="P21" i="29"/>
  <c r="P21" i="21"/>
  <c r="P21" i="104"/>
  <c r="P21" i="99"/>
  <c r="P21" i="114"/>
  <c r="L16" i="160"/>
  <c r="L16" i="161"/>
  <c r="L16" i="158"/>
  <c r="L16" i="162"/>
  <c r="M21" i="112"/>
  <c r="L21" i="106"/>
  <c r="L21" i="40"/>
  <c r="L21" i="77"/>
  <c r="L21" i="115"/>
  <c r="L21" i="29"/>
  <c r="L21" i="21"/>
  <c r="L21" i="104"/>
  <c r="L21" i="99"/>
  <c r="L21" i="114"/>
  <c r="H16" i="161"/>
  <c r="H16" i="160"/>
  <c r="H16" i="158"/>
  <c r="H16" i="162"/>
  <c r="I21" i="112"/>
  <c r="H21" i="106"/>
  <c r="H21" i="40"/>
  <c r="H21" i="77"/>
  <c r="H21" i="115"/>
  <c r="H21" i="29"/>
  <c r="H21" i="21"/>
  <c r="H21" i="104"/>
  <c r="H21" i="99"/>
  <c r="H21" i="114"/>
  <c r="BC19" i="2"/>
  <c r="BC18" i="40"/>
  <c r="BC18" i="115"/>
  <c r="BC18" i="77"/>
  <c r="BC18" i="104"/>
  <c r="BC18" i="29"/>
  <c r="BC18" i="99"/>
  <c r="BC18" i="21"/>
  <c r="BC18" i="114"/>
  <c r="AY18" i="40"/>
  <c r="AY18" i="115"/>
  <c r="AY18" i="77"/>
  <c r="AY18" i="104"/>
  <c r="AY18" i="29"/>
  <c r="AY18" i="21"/>
  <c r="AY18" i="99"/>
  <c r="AY18" i="114"/>
  <c r="AU18" i="40"/>
  <c r="AU18" i="115"/>
  <c r="AU18" i="77"/>
  <c r="AU18" i="29"/>
  <c r="AU18" i="104"/>
  <c r="AU18" i="99"/>
  <c r="AU18" i="21"/>
  <c r="AU18" i="114"/>
  <c r="AQ18" i="40"/>
  <c r="AQ18" i="115"/>
  <c r="AQ18" i="77"/>
  <c r="AQ18" i="104"/>
  <c r="AQ18" i="99"/>
  <c r="AQ18" i="114"/>
  <c r="AQ18" i="29"/>
  <c r="AQ18" i="21"/>
  <c r="AM18" i="40"/>
  <c r="AM18" i="115"/>
  <c r="AM18" i="77"/>
  <c r="AM18" i="104"/>
  <c r="AM18" i="29"/>
  <c r="AM18" i="99"/>
  <c r="AM18" i="21"/>
  <c r="AM18" i="114"/>
  <c r="AI18" i="40"/>
  <c r="AI18" i="115"/>
  <c r="AI18" i="77"/>
  <c r="AI18" i="104"/>
  <c r="AI18" i="29"/>
  <c r="AI18" i="21"/>
  <c r="AI18" i="99"/>
  <c r="AI18" i="114"/>
  <c r="AC18" i="40"/>
  <c r="AC18" i="77"/>
  <c r="AC18" i="29"/>
  <c r="AC18" i="115"/>
  <c r="AC18" i="21"/>
  <c r="AC18" i="104"/>
  <c r="AC18" i="99"/>
  <c r="AC18" i="114"/>
  <c r="Y18" i="40"/>
  <c r="Y18" i="77"/>
  <c r="Y18" i="115"/>
  <c r="Y18" i="29"/>
  <c r="Y18" i="21"/>
  <c r="Y18" i="104"/>
  <c r="Y18" i="99"/>
  <c r="Y18" i="114"/>
  <c r="T13" i="161"/>
  <c r="T13" i="160"/>
  <c r="T13" i="162"/>
  <c r="T13" i="158"/>
  <c r="U18" i="112"/>
  <c r="T18" i="106"/>
  <c r="T18" i="40"/>
  <c r="T18" i="77"/>
  <c r="T18" i="115"/>
  <c r="T18" i="29"/>
  <c r="T18" i="21"/>
  <c r="T18" i="104"/>
  <c r="T18" i="99"/>
  <c r="T18" i="114"/>
  <c r="P13" i="161"/>
  <c r="P13" i="160"/>
  <c r="P13" i="162"/>
  <c r="P13" i="158"/>
  <c r="Q18" i="112"/>
  <c r="P18" i="106"/>
  <c r="P18" i="40"/>
  <c r="P18" i="77"/>
  <c r="P18" i="29"/>
  <c r="P18" i="115"/>
  <c r="P18" i="21"/>
  <c r="P18" i="104"/>
  <c r="P18" i="99"/>
  <c r="P18" i="114"/>
  <c r="L13" i="161"/>
  <c r="L13" i="160"/>
  <c r="L13" i="162"/>
  <c r="L13" i="158"/>
  <c r="M18" i="112"/>
  <c r="L18" i="106"/>
  <c r="L18" i="40"/>
  <c r="L18" i="77"/>
  <c r="L18" i="29"/>
  <c r="L18" i="115"/>
  <c r="L18" i="21"/>
  <c r="L18" i="104"/>
  <c r="L18" i="99"/>
  <c r="L18" i="114"/>
  <c r="H13" i="161"/>
  <c r="H13" i="160"/>
  <c r="H13" i="162"/>
  <c r="H13" i="158"/>
  <c r="I18" i="112"/>
  <c r="H18" i="106"/>
  <c r="H18" i="40"/>
  <c r="H18" i="77"/>
  <c r="H18" i="115"/>
  <c r="H18" i="29"/>
  <c r="H18" i="21"/>
  <c r="H18" i="104"/>
  <c r="H18" i="99"/>
  <c r="H18" i="114"/>
  <c r="BD15" i="40"/>
  <c r="BD15" i="115"/>
  <c r="BD15" i="29"/>
  <c r="BD15" i="77"/>
  <c r="BD15" i="21"/>
  <c r="BD15" i="104"/>
  <c r="BD15" i="114"/>
  <c r="BD15" i="99"/>
  <c r="AZ15" i="40"/>
  <c r="AZ15" i="115"/>
  <c r="AZ15" i="77"/>
  <c r="AZ15" i="29"/>
  <c r="AZ15" i="21"/>
  <c r="AZ15" i="104"/>
  <c r="AZ15" i="114"/>
  <c r="AZ15" i="99"/>
  <c r="AV15" i="40"/>
  <c r="AV15" i="115"/>
  <c r="AV15" i="29"/>
  <c r="AV15" i="21"/>
  <c r="AV15" i="104"/>
  <c r="AV15" i="77"/>
  <c r="AV15" i="114"/>
  <c r="AV15" i="99"/>
  <c r="AR15" i="40"/>
  <c r="AR15" i="115"/>
  <c r="AR15" i="29"/>
  <c r="AR15" i="77"/>
  <c r="AR15" i="21"/>
  <c r="AR15" i="104"/>
  <c r="AR15" i="114"/>
  <c r="AR15" i="99"/>
  <c r="AN15" i="40"/>
  <c r="AN15" i="115"/>
  <c r="AN15" i="29"/>
  <c r="AN15" i="77"/>
  <c r="AN15" i="21"/>
  <c r="AN15" i="104"/>
  <c r="AN15" i="114"/>
  <c r="AN15" i="99"/>
  <c r="AJ15" i="40"/>
  <c r="AJ15" i="115"/>
  <c r="AJ15" i="77"/>
  <c r="AJ15" i="29"/>
  <c r="AJ15" i="21"/>
  <c r="AJ15" i="104"/>
  <c r="AJ15" i="114"/>
  <c r="AJ15" i="99"/>
  <c r="AF15" i="40"/>
  <c r="AF15" i="115"/>
  <c r="AF15" i="29"/>
  <c r="AF15" i="21"/>
  <c r="AF15" i="104"/>
  <c r="AF15" i="77"/>
  <c r="AF15" i="114"/>
  <c r="AF15" i="99"/>
  <c r="Z15" i="77"/>
  <c r="Z15" i="40"/>
  <c r="Z15" i="115"/>
  <c r="Z15" i="29"/>
  <c r="Z15" i="21"/>
  <c r="Z15" i="114"/>
  <c r="Z15" i="99"/>
  <c r="Z15" i="104"/>
  <c r="U15" i="40"/>
  <c r="U15" i="77"/>
  <c r="U15" i="115"/>
  <c r="U15" i="29"/>
  <c r="U15" i="21"/>
  <c r="U15" i="114"/>
  <c r="U15" i="104"/>
  <c r="U15" i="99"/>
  <c r="R15" i="112"/>
  <c r="Q15" i="106"/>
  <c r="Q15" i="40"/>
  <c r="Q15" i="77"/>
  <c r="Q15" i="115"/>
  <c r="Q15" i="29"/>
  <c r="Q15" i="21"/>
  <c r="Q15" i="104"/>
  <c r="Q15" i="114"/>
  <c r="Q15" i="99"/>
  <c r="N15" i="112"/>
  <c r="M15" i="106"/>
  <c r="M15" i="77"/>
  <c r="M15" i="115"/>
  <c r="M15" i="29"/>
  <c r="M15" i="40"/>
  <c r="M15" i="21"/>
  <c r="M15" i="114"/>
  <c r="M15" i="99"/>
  <c r="M15" i="104"/>
  <c r="J15" i="112"/>
  <c r="I15" i="106"/>
  <c r="I15" i="77"/>
  <c r="I15" i="40"/>
  <c r="I15" i="115"/>
  <c r="I15" i="29"/>
  <c r="I15" i="21"/>
  <c r="I15" i="114"/>
  <c r="I15" i="99"/>
  <c r="I15" i="104"/>
  <c r="BD12" i="115"/>
  <c r="BD12" i="29"/>
  <c r="BD12" i="21"/>
  <c r="BD12" i="77"/>
  <c r="BD12" i="40"/>
  <c r="BD12" i="104"/>
  <c r="BD12" i="99"/>
  <c r="BD12" i="114"/>
  <c r="AZ12" i="40"/>
  <c r="AZ12" i="115"/>
  <c r="AZ12" i="29"/>
  <c r="AZ12" i="77"/>
  <c r="AZ12" i="21"/>
  <c r="AZ12" i="104"/>
  <c r="AZ12" i="99"/>
  <c r="AZ12" i="114"/>
  <c r="AV12" i="40"/>
  <c r="AV12" i="115"/>
  <c r="AV12" i="29"/>
  <c r="AV12" i="77"/>
  <c r="AV12" i="21"/>
  <c r="AV12" i="104"/>
  <c r="AV12" i="99"/>
  <c r="AV12" i="114"/>
  <c r="AR12" i="40"/>
  <c r="AR12" i="115"/>
  <c r="AR12" i="77"/>
  <c r="AR12" i="29"/>
  <c r="AR12" i="21"/>
  <c r="AR12" i="104"/>
  <c r="AR12" i="99"/>
  <c r="AR12" i="114"/>
  <c r="AN12" i="115"/>
  <c r="AN12" i="29"/>
  <c r="AN12" i="40"/>
  <c r="AN12" i="77"/>
  <c r="AN12" i="21"/>
  <c r="AN12" i="104"/>
  <c r="AN12" i="99"/>
  <c r="AN12" i="114"/>
  <c r="AJ12" i="40"/>
  <c r="AJ12" i="115"/>
  <c r="AJ12" i="29"/>
  <c r="AJ12" i="77"/>
  <c r="AJ12" i="21"/>
  <c r="AJ12" i="104"/>
  <c r="AJ12" i="99"/>
  <c r="AJ12" i="114"/>
  <c r="AF12" i="40"/>
  <c r="AF12" i="115"/>
  <c r="AF12" i="29"/>
  <c r="AF12" i="77"/>
  <c r="AF12" i="21"/>
  <c r="AF12" i="104"/>
  <c r="AF12" i="99"/>
  <c r="AF12" i="114"/>
  <c r="Z12" i="40"/>
  <c r="Z12" i="115"/>
  <c r="Z12" i="77"/>
  <c r="Z12" i="29"/>
  <c r="Z12" i="21"/>
  <c r="Z12" i="104"/>
  <c r="Z12" i="114"/>
  <c r="Z12" i="99"/>
  <c r="U12" i="40"/>
  <c r="U12" i="115"/>
  <c r="U12" i="77"/>
  <c r="U12" i="29"/>
  <c r="U12" i="21"/>
  <c r="U12" i="114"/>
  <c r="U12" i="104"/>
  <c r="U12" i="99"/>
  <c r="Q13" i="167"/>
  <c r="Q13" i="166"/>
  <c r="Q13" i="165"/>
  <c r="Q13" i="164"/>
  <c r="M12" i="163"/>
  <c r="R12" i="112"/>
  <c r="Q12" i="106"/>
  <c r="Q12" i="40"/>
  <c r="Q12" i="115"/>
  <c r="Q12" i="77"/>
  <c r="Q12" i="29"/>
  <c r="Q12" i="21"/>
  <c r="Q12" i="114"/>
  <c r="Q12" i="104"/>
  <c r="Q12" i="99"/>
  <c r="M13" i="167"/>
  <c r="M13" i="166"/>
  <c r="M13" i="165"/>
  <c r="M13" i="164"/>
  <c r="I12" i="163"/>
  <c r="N12" i="112"/>
  <c r="M12" i="106"/>
  <c r="M12" i="40"/>
  <c r="M12" i="115"/>
  <c r="M12" i="77"/>
  <c r="M12" i="29"/>
  <c r="M12" i="21"/>
  <c r="M12" i="114"/>
  <c r="M12" i="104"/>
  <c r="M12" i="99"/>
  <c r="I13" i="167"/>
  <c r="I13" i="166"/>
  <c r="I13" i="165"/>
  <c r="I13" i="164"/>
  <c r="E12" i="163"/>
  <c r="J12" i="112"/>
  <c r="I12" i="106"/>
  <c r="I12" i="40"/>
  <c r="I12" i="115"/>
  <c r="I12" i="77"/>
  <c r="I12" i="29"/>
  <c r="I12" i="21"/>
  <c r="I12" i="104"/>
  <c r="I12" i="114"/>
  <c r="I12" i="99"/>
  <c r="BB9" i="77"/>
  <c r="BB9" i="40"/>
  <c r="BB9" i="115"/>
  <c r="BB9" i="29"/>
  <c r="BB9" i="21"/>
  <c r="BB9" i="114"/>
  <c r="BB9" i="104"/>
  <c r="BB9" i="99"/>
  <c r="AX9" i="40"/>
  <c r="AX9" i="77"/>
  <c r="AX9" i="115"/>
  <c r="AX9" i="29"/>
  <c r="AX9" i="104"/>
  <c r="AX9" i="114"/>
  <c r="AX9" i="99"/>
  <c r="AX9" i="21"/>
  <c r="AT9" i="40"/>
  <c r="AT9" i="77"/>
  <c r="AT9" i="115"/>
  <c r="AT9" i="29"/>
  <c r="AT9" i="21"/>
  <c r="AT9" i="114"/>
  <c r="AT9" i="99"/>
  <c r="AT9" i="104"/>
  <c r="AP9" i="77"/>
  <c r="AP9" i="115"/>
  <c r="AP9" i="40"/>
  <c r="AP9" i="29"/>
  <c r="AP9" i="21"/>
  <c r="AP9" i="114"/>
  <c r="AP9" i="99"/>
  <c r="AP9" i="104"/>
  <c r="AL9" i="77"/>
  <c r="AL9" i="40"/>
  <c r="AL9" i="115"/>
  <c r="AL9" i="29"/>
  <c r="AL9" i="21"/>
  <c r="AL9" i="114"/>
  <c r="AL9" i="104"/>
  <c r="AL9" i="99"/>
  <c r="AH9" i="40"/>
  <c r="AH9" i="77"/>
  <c r="AH9" i="115"/>
  <c r="AH9" i="29"/>
  <c r="AH9" i="104"/>
  <c r="AH9" i="114"/>
  <c r="AH9" i="99"/>
  <c r="AH9" i="21"/>
  <c r="AB9" i="40"/>
  <c r="AB9" i="115"/>
  <c r="AB9" i="29"/>
  <c r="AB9" i="21"/>
  <c r="AB9" i="77"/>
  <c r="AB9" i="104"/>
  <c r="AB9" i="114"/>
  <c r="AB9" i="99"/>
  <c r="X9" i="40"/>
  <c r="X9" i="115"/>
  <c r="X9" i="29"/>
  <c r="X9" i="21"/>
  <c r="X9" i="77"/>
  <c r="X9" i="104"/>
  <c r="X9" i="114"/>
  <c r="X9" i="99"/>
  <c r="S10" i="162"/>
  <c r="S10" i="161"/>
  <c r="S10" i="158"/>
  <c r="S10" i="160"/>
  <c r="T9" i="112"/>
  <c r="S9" i="106"/>
  <c r="S9" i="40"/>
  <c r="S9" i="115"/>
  <c r="S9" i="77"/>
  <c r="S9" i="29"/>
  <c r="S9" i="21"/>
  <c r="S9" i="104"/>
  <c r="S9" i="114"/>
  <c r="S9" i="99"/>
  <c r="O10" i="162"/>
  <c r="O10" i="167"/>
  <c r="O10" i="166"/>
  <c r="O10" i="165"/>
  <c r="O10" i="164"/>
  <c r="K9" i="163"/>
  <c r="O10" i="161"/>
  <c r="O10" i="158"/>
  <c r="O10" i="160"/>
  <c r="P9" i="112"/>
  <c r="O9" i="40"/>
  <c r="O9" i="115"/>
  <c r="O9" i="106"/>
  <c r="O9" i="29"/>
  <c r="O9" i="21"/>
  <c r="O9" i="77"/>
  <c r="O9" i="104"/>
  <c r="O9" i="114"/>
  <c r="O9" i="99"/>
  <c r="K10" i="162"/>
  <c r="K10" i="167"/>
  <c r="K10" i="166"/>
  <c r="K10" i="165"/>
  <c r="K10" i="164"/>
  <c r="G9" i="163"/>
  <c r="K10" i="161"/>
  <c r="K10" i="158"/>
  <c r="K10" i="160"/>
  <c r="L9" i="112"/>
  <c r="K9" i="106"/>
  <c r="K9" i="40"/>
  <c r="K9" i="115"/>
  <c r="K9" i="29"/>
  <c r="K9" i="21"/>
  <c r="K9" i="77"/>
  <c r="K9" i="104"/>
  <c r="K9" i="114"/>
  <c r="K9" i="99"/>
  <c r="G10" i="160"/>
  <c r="G10" i="161"/>
  <c r="G10" i="162"/>
  <c r="G10" i="167"/>
  <c r="G10" i="166"/>
  <c r="G10" i="165"/>
  <c r="G10" i="164"/>
  <c r="C9" i="163"/>
  <c r="G10" i="158"/>
  <c r="H9" i="112"/>
  <c r="G9" i="106"/>
  <c r="G9" i="40"/>
  <c r="G9" i="115"/>
  <c r="G9" i="29"/>
  <c r="G9" i="21"/>
  <c r="G9" i="77"/>
  <c r="G9" i="104"/>
  <c r="G9" i="114"/>
  <c r="G9" i="99"/>
  <c r="BB7" i="40"/>
  <c r="BB7" i="115"/>
  <c r="BB7" i="77"/>
  <c r="BB7" i="29"/>
  <c r="BB7" i="114"/>
  <c r="BB7" i="99"/>
  <c r="BB7" i="104"/>
  <c r="BB7" i="21"/>
  <c r="AX7" i="40"/>
  <c r="AX7" i="115"/>
  <c r="AX7" i="77"/>
  <c r="AX7" i="29"/>
  <c r="AX7" i="21"/>
  <c r="AX7" i="114"/>
  <c r="AX7" i="99"/>
  <c r="AX7" i="104"/>
  <c r="AT7" i="40"/>
  <c r="AT7" i="115"/>
  <c r="AT7" i="77"/>
  <c r="AT7" i="29"/>
  <c r="AT7" i="21"/>
  <c r="AT7" i="104"/>
  <c r="AT7" i="114"/>
  <c r="AT7" i="99"/>
  <c r="AP7" i="40"/>
  <c r="AP7" i="115"/>
  <c r="AP7" i="77"/>
  <c r="AP7" i="29"/>
  <c r="AP7" i="21"/>
  <c r="AP7" i="114"/>
  <c r="AP7" i="99"/>
  <c r="AP7" i="104"/>
  <c r="AL7" i="40"/>
  <c r="AL7" i="115"/>
  <c r="AL7" i="77"/>
  <c r="AL7" i="29"/>
  <c r="AL7" i="21"/>
  <c r="AL7" i="114"/>
  <c r="AL7" i="99"/>
  <c r="AL7" i="104"/>
  <c r="AH7" i="40"/>
  <c r="AH7" i="115"/>
  <c r="AH7" i="77"/>
  <c r="AH7" i="29"/>
  <c r="AH7" i="21"/>
  <c r="AH7" i="114"/>
  <c r="AH7" i="99"/>
  <c r="AH7" i="104"/>
  <c r="AB7" i="40"/>
  <c r="AB7" i="29"/>
  <c r="AB7" i="21"/>
  <c r="AB7" i="115"/>
  <c r="AB7" i="77"/>
  <c r="AB7" i="104"/>
  <c r="AB7" i="114"/>
  <c r="AB7" i="99"/>
  <c r="X7" i="40"/>
  <c r="X7" i="29"/>
  <c r="X7" i="21"/>
  <c r="X7" i="115"/>
  <c r="X7" i="77"/>
  <c r="X7" i="104"/>
  <c r="X7" i="114"/>
  <c r="X7" i="99"/>
  <c r="S8" i="162"/>
  <c r="S8" i="161"/>
  <c r="S8" i="160"/>
  <c r="S8" i="158"/>
  <c r="T7" i="112"/>
  <c r="S7" i="106"/>
  <c r="S7" i="40"/>
  <c r="S7" i="115"/>
  <c r="S7" i="29"/>
  <c r="S7" i="21"/>
  <c r="S7" i="77"/>
  <c r="S7" i="104"/>
  <c r="S7" i="114"/>
  <c r="S7" i="99"/>
  <c r="O8" i="162"/>
  <c r="O8" i="164"/>
  <c r="O8" i="161"/>
  <c r="O8" i="165"/>
  <c r="O8" i="160"/>
  <c r="O8" i="166"/>
  <c r="O8" i="167"/>
  <c r="K7" i="163"/>
  <c r="O8" i="158"/>
  <c r="P7" i="112"/>
  <c r="O7" i="106"/>
  <c r="O7" i="40"/>
  <c r="O7" i="77"/>
  <c r="O7" i="29"/>
  <c r="O7" i="21"/>
  <c r="O7" i="115"/>
  <c r="O7" i="104"/>
  <c r="O7" i="114"/>
  <c r="O7" i="99"/>
  <c r="K8" i="162"/>
  <c r="K8" i="165"/>
  <c r="K8" i="161"/>
  <c r="K8" i="166"/>
  <c r="K8" i="160"/>
  <c r="K8" i="167"/>
  <c r="G7" i="163"/>
  <c r="K8" i="164"/>
  <c r="K8" i="158"/>
  <c r="L7" i="112"/>
  <c r="K7" i="106"/>
  <c r="K7" i="40"/>
  <c r="K7" i="29"/>
  <c r="K7" i="21"/>
  <c r="K7" i="115"/>
  <c r="K7" i="104"/>
  <c r="K7" i="77"/>
  <c r="K7" i="114"/>
  <c r="K7" i="99"/>
  <c r="G8" i="161"/>
  <c r="G8" i="160"/>
  <c r="G8" i="162"/>
  <c r="G8" i="166"/>
  <c r="G8" i="167"/>
  <c r="C7" i="163"/>
  <c r="G8" i="164"/>
  <c r="G8" i="158"/>
  <c r="G8" i="165"/>
  <c r="H7" i="112"/>
  <c r="G7" i="106"/>
  <c r="G7" i="40"/>
  <c r="G7" i="29"/>
  <c r="G7" i="21"/>
  <c r="G7" i="115"/>
  <c r="G7" i="77"/>
  <c r="G7" i="104"/>
  <c r="G7" i="114"/>
  <c r="G7" i="99"/>
  <c r="AY41" i="114"/>
  <c r="AY41" i="21"/>
  <c r="AY41" i="104"/>
  <c r="AY41" i="99"/>
  <c r="AQ41" i="21"/>
  <c r="AQ41" i="114"/>
  <c r="AQ41" i="104"/>
  <c r="AQ41" i="99"/>
  <c r="AC41" i="21"/>
  <c r="AC41" i="104"/>
  <c r="AC41" i="99"/>
  <c r="AC41" i="114"/>
  <c r="M41" i="112"/>
  <c r="L41" i="106"/>
  <c r="L41" i="21"/>
  <c r="L41" i="104"/>
  <c r="L41" i="99"/>
  <c r="L41" i="114"/>
  <c r="AZ35" i="2"/>
  <c r="AZ34" i="40"/>
  <c r="AZ34" i="115"/>
  <c r="AZ34" i="77"/>
  <c r="AZ34" i="29"/>
  <c r="AZ34" i="21"/>
  <c r="AZ34" i="99"/>
  <c r="AZ34" i="114"/>
  <c r="AZ34" i="104"/>
  <c r="AN34" i="40"/>
  <c r="AN34" i="115"/>
  <c r="AN34" i="77"/>
  <c r="AN34" i="29"/>
  <c r="AN34" i="21"/>
  <c r="AN34" i="99"/>
  <c r="AN34" i="114"/>
  <c r="AN34" i="104"/>
  <c r="Z34" i="40"/>
  <c r="Z34" i="115"/>
  <c r="Z34" i="77"/>
  <c r="Z34" i="29"/>
  <c r="Z34" i="21"/>
  <c r="Z34" i="114"/>
  <c r="Z34" i="104"/>
  <c r="Z34" i="99"/>
  <c r="Q34" i="106"/>
  <c r="R34" i="112"/>
  <c r="Q34" i="40"/>
  <c r="Q34" i="115"/>
  <c r="Q34" i="77"/>
  <c r="Q34" i="29"/>
  <c r="Q34" i="21"/>
  <c r="Q34" i="114"/>
  <c r="Q34" i="104"/>
  <c r="Q34" i="99"/>
  <c r="BD29" i="115"/>
  <c r="BD29" i="77"/>
  <c r="BD29" i="29"/>
  <c r="BD29" i="40"/>
  <c r="BD29" i="21"/>
  <c r="BD29" i="99"/>
  <c r="BD29" i="114"/>
  <c r="BD29" i="104"/>
  <c r="AV29" i="115"/>
  <c r="AV29" i="77"/>
  <c r="AV29" i="29"/>
  <c r="AV29" i="40"/>
  <c r="AV29" i="21"/>
  <c r="AV29" i="99"/>
  <c r="AV29" i="114"/>
  <c r="AV29" i="104"/>
  <c r="AN29" i="115"/>
  <c r="AN29" i="40"/>
  <c r="AN29" i="77"/>
  <c r="AN29" i="29"/>
  <c r="AN29" i="21"/>
  <c r="AN29" i="99"/>
  <c r="AN29" i="114"/>
  <c r="AN29" i="104"/>
  <c r="Z29" i="40"/>
  <c r="Z29" i="115"/>
  <c r="Z29" i="77"/>
  <c r="Z29" i="29"/>
  <c r="Z29" i="21"/>
  <c r="Z29" i="114"/>
  <c r="Z29" i="104"/>
  <c r="Z29" i="99"/>
  <c r="Q24" i="161"/>
  <c r="Q24" i="162"/>
  <c r="Q24" i="158"/>
  <c r="Q24" i="160"/>
  <c r="R29" i="112"/>
  <c r="Q29" i="106"/>
  <c r="Q29" i="40"/>
  <c r="Q29" i="115"/>
  <c r="Q29" i="77"/>
  <c r="Q29" i="29"/>
  <c r="Q29" i="21"/>
  <c r="Q29" i="114"/>
  <c r="Q29" i="104"/>
  <c r="Q29" i="99"/>
  <c r="M24" i="161"/>
  <c r="M24" i="162"/>
  <c r="M24" i="158"/>
  <c r="M24" i="160"/>
  <c r="M29" i="106"/>
  <c r="N29" i="112"/>
  <c r="M29" i="115"/>
  <c r="M29" i="40"/>
  <c r="M29" i="77"/>
  <c r="M29" i="29"/>
  <c r="M29" i="21"/>
  <c r="M29" i="114"/>
  <c r="M29" i="104"/>
  <c r="M29" i="99"/>
  <c r="BD24" i="40"/>
  <c r="BD24" i="115"/>
  <c r="BD24" i="29"/>
  <c r="BD24" i="21"/>
  <c r="BD24" i="99"/>
  <c r="BD24" i="77"/>
  <c r="BD24" i="104"/>
  <c r="BD24" i="114"/>
  <c r="AZ24" i="40"/>
  <c r="AZ24" i="115"/>
  <c r="AZ24" i="29"/>
  <c r="AZ24" i="77"/>
  <c r="AZ24" i="21"/>
  <c r="AZ24" i="99"/>
  <c r="AZ24" i="104"/>
  <c r="AZ24" i="114"/>
  <c r="AN24" i="40"/>
  <c r="AN24" i="115"/>
  <c r="AN24" i="29"/>
  <c r="AN24" i="21"/>
  <c r="AN24" i="77"/>
  <c r="AN24" i="104"/>
  <c r="AN24" i="99"/>
  <c r="AN24" i="114"/>
  <c r="Z24" i="40"/>
  <c r="Z24" i="115"/>
  <c r="Z24" i="77"/>
  <c r="Z24" i="29"/>
  <c r="Z24" i="21"/>
  <c r="Z24" i="114"/>
  <c r="Z24" i="104"/>
  <c r="Z24" i="99"/>
  <c r="M19" i="161"/>
  <c r="M19" i="160"/>
  <c r="M19" i="162"/>
  <c r="M19" i="158"/>
  <c r="N24" i="112"/>
  <c r="M24" i="106"/>
  <c r="M24" i="40"/>
  <c r="M24" i="115"/>
  <c r="M24" i="77"/>
  <c r="M24" i="29"/>
  <c r="M24" i="21"/>
  <c r="M24" i="114"/>
  <c r="M24" i="104"/>
  <c r="M24" i="99"/>
  <c r="AN21" i="40"/>
  <c r="AN21" i="115"/>
  <c r="AN21" i="29"/>
  <c r="AN21" i="77"/>
  <c r="AN21" i="21"/>
  <c r="AN21" i="104"/>
  <c r="AN21" i="114"/>
  <c r="AN21" i="99"/>
  <c r="Z21" i="40"/>
  <c r="Z21" i="77"/>
  <c r="Z21" i="115"/>
  <c r="Z21" i="29"/>
  <c r="Z21" i="21"/>
  <c r="Z21" i="114"/>
  <c r="Z21" i="99"/>
  <c r="Z21" i="104"/>
  <c r="I16" i="162"/>
  <c r="I16" i="160"/>
  <c r="I16" i="161"/>
  <c r="I16" i="158"/>
  <c r="J21" i="112"/>
  <c r="I21" i="106"/>
  <c r="I21" i="40"/>
  <c r="I21" i="77"/>
  <c r="I21" i="115"/>
  <c r="I21" i="29"/>
  <c r="I21" i="21"/>
  <c r="I21" i="114"/>
  <c r="I21" i="99"/>
  <c r="I21" i="104"/>
  <c r="AJ18" i="40"/>
  <c r="AJ18" i="115"/>
  <c r="AJ18" i="29"/>
  <c r="AJ18" i="77"/>
  <c r="AJ18" i="21"/>
  <c r="AJ18" i="104"/>
  <c r="AJ18" i="99"/>
  <c r="AJ18" i="114"/>
  <c r="K15" i="112"/>
  <c r="J15" i="106"/>
  <c r="J15" i="40"/>
  <c r="J15" i="77"/>
  <c r="J15" i="115"/>
  <c r="J15" i="104"/>
  <c r="J15" i="29"/>
  <c r="J15" i="21"/>
  <c r="J15" i="114"/>
  <c r="J15" i="99"/>
  <c r="AV42" i="21"/>
  <c r="AV42" i="99"/>
  <c r="AV42" i="114"/>
  <c r="AV42" i="104"/>
  <c r="BA41" i="21"/>
  <c r="BA41" i="104"/>
  <c r="BA41" i="99"/>
  <c r="BA41" i="114"/>
  <c r="AW41" i="21"/>
  <c r="AW41" i="104"/>
  <c r="AW41" i="99"/>
  <c r="AW41" i="114"/>
  <c r="AS41" i="21"/>
  <c r="AS41" i="104"/>
  <c r="AS41" i="99"/>
  <c r="AS41" i="114"/>
  <c r="AO41" i="21"/>
  <c r="AO41" i="104"/>
  <c r="AO41" i="99"/>
  <c r="AO41" i="114"/>
  <c r="AK41" i="21"/>
  <c r="AK41" i="104"/>
  <c r="AK41" i="99"/>
  <c r="AK41" i="114"/>
  <c r="AG41" i="21"/>
  <c r="AG41" i="104"/>
  <c r="AG41" i="99"/>
  <c r="AG41" i="114"/>
  <c r="AA42" i="2"/>
  <c r="AA41" i="21"/>
  <c r="AA41" i="114"/>
  <c r="AA41" i="104"/>
  <c r="AA41" i="99"/>
  <c r="W41" i="114"/>
  <c r="W41" i="104"/>
  <c r="W41" i="99"/>
  <c r="W41" i="21"/>
  <c r="S41" i="112"/>
  <c r="R41" i="106"/>
  <c r="R41" i="114"/>
  <c r="R41" i="21"/>
  <c r="R41" i="104"/>
  <c r="R41" i="99"/>
  <c r="O41" i="112"/>
  <c r="N41" i="106"/>
  <c r="N41" i="21"/>
  <c r="N41" i="114"/>
  <c r="N41" i="104"/>
  <c r="N41" i="99"/>
  <c r="K41" i="112"/>
  <c r="J41" i="106"/>
  <c r="J41" i="21"/>
  <c r="J41" i="114"/>
  <c r="J41" i="104"/>
  <c r="J41" i="99"/>
  <c r="E41" i="106"/>
  <c r="BB34" i="40"/>
  <c r="BB34" i="115"/>
  <c r="BB34" i="77"/>
  <c r="BB34" i="29"/>
  <c r="BB34" i="21"/>
  <c r="BB34" i="114"/>
  <c r="BB34" i="104"/>
  <c r="BB34" i="99"/>
  <c r="AX34" i="40"/>
  <c r="AX34" i="115"/>
  <c r="AX34" i="77"/>
  <c r="AX34" i="29"/>
  <c r="AX34" i="21"/>
  <c r="AX34" i="114"/>
  <c r="AX34" i="104"/>
  <c r="AX34" i="99"/>
  <c r="AT35" i="2"/>
  <c r="AT36" i="2" s="1"/>
  <c r="AT34" i="40"/>
  <c r="AT34" i="115"/>
  <c r="AT34" i="77"/>
  <c r="AT34" i="29"/>
  <c r="AT34" i="21"/>
  <c r="AT34" i="114"/>
  <c r="AT34" i="104"/>
  <c r="AT34" i="99"/>
  <c r="AP34" i="40"/>
  <c r="AP34" i="115"/>
  <c r="AP34" i="77"/>
  <c r="AP34" i="29"/>
  <c r="AP34" i="21"/>
  <c r="AP34" i="114"/>
  <c r="AP34" i="104"/>
  <c r="AP34" i="99"/>
  <c r="AL34" i="40"/>
  <c r="AL34" i="115"/>
  <c r="AL34" i="77"/>
  <c r="AL34" i="29"/>
  <c r="AL34" i="21"/>
  <c r="AL34" i="114"/>
  <c r="AL34" i="104"/>
  <c r="AL34" i="99"/>
  <c r="AH34" i="40"/>
  <c r="AH34" i="115"/>
  <c r="AH34" i="77"/>
  <c r="AH34" i="29"/>
  <c r="AH34" i="21"/>
  <c r="AH34" i="114"/>
  <c r="AH34" i="104"/>
  <c r="AH34" i="99"/>
  <c r="AB34" i="40"/>
  <c r="AB34" i="115"/>
  <c r="AB34" i="77"/>
  <c r="AB34" i="29"/>
  <c r="AB34" i="21"/>
  <c r="AB34" i="99"/>
  <c r="AB34" i="114"/>
  <c r="AB34" i="104"/>
  <c r="X34" i="40"/>
  <c r="X34" i="115"/>
  <c r="X34" i="77"/>
  <c r="X34" i="29"/>
  <c r="X34" i="21"/>
  <c r="X34" i="99"/>
  <c r="X34" i="114"/>
  <c r="X34" i="104"/>
  <c r="T34" i="112"/>
  <c r="S34" i="106"/>
  <c r="S34" i="40"/>
  <c r="S34" i="115"/>
  <c r="S34" i="77"/>
  <c r="S34" i="29"/>
  <c r="S34" i="21"/>
  <c r="S34" i="99"/>
  <c r="S34" i="114"/>
  <c r="S34" i="104"/>
  <c r="P34" i="112"/>
  <c r="O34" i="106"/>
  <c r="O34" i="40"/>
  <c r="O34" i="115"/>
  <c r="O34" i="77"/>
  <c r="O34" i="29"/>
  <c r="O34" i="21"/>
  <c r="O34" i="99"/>
  <c r="O34" i="114"/>
  <c r="O34" i="104"/>
  <c r="L34" i="112"/>
  <c r="K34" i="106"/>
  <c r="K34" i="40"/>
  <c r="K34" i="115"/>
  <c r="K34" i="77"/>
  <c r="K34" i="29"/>
  <c r="K34" i="21"/>
  <c r="K34" i="99"/>
  <c r="K34" i="114"/>
  <c r="K34" i="104"/>
  <c r="H34" i="112"/>
  <c r="G34" i="106"/>
  <c r="G34" i="40"/>
  <c r="G34" i="115"/>
  <c r="G34" i="77"/>
  <c r="G34" i="29"/>
  <c r="G34" i="21"/>
  <c r="G34" i="99"/>
  <c r="G34" i="114"/>
  <c r="G34" i="104"/>
  <c r="BB29" i="115"/>
  <c r="BB29" i="40"/>
  <c r="BB29" i="77"/>
  <c r="BB29" i="29"/>
  <c r="BB29" i="21"/>
  <c r="BB29" i="114"/>
  <c r="BB29" i="104"/>
  <c r="BB29" i="99"/>
  <c r="AX29" i="40"/>
  <c r="AX29" i="115"/>
  <c r="AX29" i="77"/>
  <c r="AX29" i="29"/>
  <c r="AX29" i="21"/>
  <c r="AX29" i="114"/>
  <c r="AX29" i="104"/>
  <c r="AX29" i="99"/>
  <c r="AT29" i="115"/>
  <c r="AT29" i="40"/>
  <c r="AT29" i="77"/>
  <c r="AT29" i="29"/>
  <c r="AT29" i="21"/>
  <c r="AT29" i="114"/>
  <c r="AT29" i="104"/>
  <c r="AT29" i="99"/>
  <c r="AP29" i="40"/>
  <c r="AP29" i="115"/>
  <c r="AP29" i="77"/>
  <c r="AP29" i="29"/>
  <c r="AP29" i="21"/>
  <c r="AP29" i="114"/>
  <c r="AP29" i="104"/>
  <c r="AP29" i="99"/>
  <c r="AL29" i="115"/>
  <c r="AL29" i="40"/>
  <c r="AL29" i="77"/>
  <c r="AL29" i="29"/>
  <c r="AL29" i="21"/>
  <c r="AL29" i="114"/>
  <c r="AL29" i="104"/>
  <c r="AL29" i="99"/>
  <c r="AH29" i="40"/>
  <c r="AH29" i="115"/>
  <c r="AH29" i="77"/>
  <c r="AH29" i="29"/>
  <c r="AH29" i="21"/>
  <c r="AH29" i="114"/>
  <c r="AH29" i="104"/>
  <c r="AH29" i="99"/>
  <c r="AB29" i="40"/>
  <c r="AB29" i="115"/>
  <c r="AB29" i="77"/>
  <c r="AB29" i="29"/>
  <c r="AB29" i="21"/>
  <c r="AB29" i="99"/>
  <c r="AB29" i="114"/>
  <c r="AB29" i="104"/>
  <c r="X29" i="115"/>
  <c r="X29" i="77"/>
  <c r="X29" i="29"/>
  <c r="X29" i="40"/>
  <c r="X29" i="21"/>
  <c r="X29" i="99"/>
  <c r="X29" i="114"/>
  <c r="X29" i="104"/>
  <c r="S24" i="162"/>
  <c r="S24" i="160"/>
  <c r="S24" i="161"/>
  <c r="S24" i="158"/>
  <c r="T29" i="112"/>
  <c r="S29" i="106"/>
  <c r="S29" i="40"/>
  <c r="S29" i="115"/>
  <c r="S29" i="77"/>
  <c r="S29" i="29"/>
  <c r="S29" i="21"/>
  <c r="S29" i="99"/>
  <c r="S29" i="114"/>
  <c r="S29" i="104"/>
  <c r="O24" i="162"/>
  <c r="O24" i="161"/>
  <c r="O24" i="160"/>
  <c r="O24" i="158"/>
  <c r="P29" i="112"/>
  <c r="O29" i="106"/>
  <c r="O29" i="115"/>
  <c r="O29" i="77"/>
  <c r="O29" i="29"/>
  <c r="O29" i="40"/>
  <c r="O29" i="21"/>
  <c r="O29" i="99"/>
  <c r="O29" i="114"/>
  <c r="O29" i="104"/>
  <c r="K24" i="162"/>
  <c r="K24" i="160"/>
  <c r="K24" i="161"/>
  <c r="K24" i="158"/>
  <c r="L29" i="112"/>
  <c r="K29" i="106"/>
  <c r="K29" i="40"/>
  <c r="K29" i="115"/>
  <c r="K29" i="77"/>
  <c r="K29" i="29"/>
  <c r="K29" i="21"/>
  <c r="K29" i="99"/>
  <c r="K29" i="114"/>
  <c r="K29" i="104"/>
  <c r="G24" i="161"/>
  <c r="G24" i="160"/>
  <c r="G24" i="162"/>
  <c r="G24" i="158"/>
  <c r="H29" i="112"/>
  <c r="G29" i="106"/>
  <c r="G29" i="115"/>
  <c r="G29" i="40"/>
  <c r="G29" i="77"/>
  <c r="G29" i="29"/>
  <c r="G29" i="21"/>
  <c r="G29" i="99"/>
  <c r="G29" i="114"/>
  <c r="G29" i="104"/>
  <c r="BB24" i="40"/>
  <c r="BB24" i="115"/>
  <c r="BB24" i="77"/>
  <c r="BB24" i="29"/>
  <c r="BB24" i="21"/>
  <c r="BB24" i="104"/>
  <c r="BB24" i="114"/>
  <c r="BB24" i="99"/>
  <c r="AX24" i="40"/>
  <c r="AX24" i="115"/>
  <c r="AX24" i="77"/>
  <c r="AX24" i="29"/>
  <c r="AX24" i="21"/>
  <c r="AX24" i="114"/>
  <c r="AX24" i="104"/>
  <c r="AX24" i="99"/>
  <c r="AT24" i="40"/>
  <c r="AT24" i="115"/>
  <c r="AT24" i="77"/>
  <c r="AT24" i="29"/>
  <c r="AT24" i="21"/>
  <c r="AT24" i="114"/>
  <c r="AT24" i="104"/>
  <c r="AT24" i="99"/>
  <c r="AP24" i="40"/>
  <c r="AP24" i="115"/>
  <c r="AP24" i="77"/>
  <c r="AP24" i="29"/>
  <c r="AP24" i="21"/>
  <c r="AP24" i="114"/>
  <c r="AP24" i="99"/>
  <c r="AP24" i="104"/>
  <c r="AL24" i="40"/>
  <c r="AL24" i="115"/>
  <c r="AL24" i="77"/>
  <c r="AL24" i="29"/>
  <c r="AL24" i="21"/>
  <c r="AL24" i="104"/>
  <c r="AL24" i="114"/>
  <c r="AL24" i="99"/>
  <c r="AH24" i="40"/>
  <c r="AH24" i="115"/>
  <c r="AH24" i="77"/>
  <c r="AH24" i="29"/>
  <c r="AH24" i="21"/>
  <c r="AH24" i="114"/>
  <c r="AH24" i="104"/>
  <c r="AH24" i="99"/>
  <c r="AB24" i="40"/>
  <c r="AB24" i="115"/>
  <c r="AB24" i="77"/>
  <c r="AB24" i="29"/>
  <c r="AB24" i="21"/>
  <c r="AB24" i="104"/>
  <c r="AB24" i="99"/>
  <c r="AB24" i="114"/>
  <c r="X24" i="40"/>
  <c r="X24" i="115"/>
  <c r="X24" i="29"/>
  <c r="X24" i="21"/>
  <c r="X24" i="77"/>
  <c r="X24" i="104"/>
  <c r="X24" i="99"/>
  <c r="X24" i="114"/>
  <c r="S19" i="162"/>
  <c r="S19" i="160"/>
  <c r="S19" i="161"/>
  <c r="S19" i="158"/>
  <c r="T24" i="112"/>
  <c r="S24" i="106"/>
  <c r="S24" i="40"/>
  <c r="S24" i="115"/>
  <c r="S24" i="29"/>
  <c r="S24" i="77"/>
  <c r="S24" i="21"/>
  <c r="S24" i="99"/>
  <c r="S24" i="104"/>
  <c r="S24" i="114"/>
  <c r="O19" i="162"/>
  <c r="O19" i="161"/>
  <c r="O19" i="160"/>
  <c r="O19" i="158"/>
  <c r="P24" i="112"/>
  <c r="O24" i="106"/>
  <c r="O24" i="115"/>
  <c r="O24" i="29"/>
  <c r="O24" i="40"/>
  <c r="O24" i="77"/>
  <c r="O24" i="21"/>
  <c r="O24" i="99"/>
  <c r="O24" i="114"/>
  <c r="O24" i="104"/>
  <c r="K19" i="162"/>
  <c r="K19" i="161"/>
  <c r="K19" i="160"/>
  <c r="K19" i="158"/>
  <c r="L24" i="112"/>
  <c r="K24" i="106"/>
  <c r="K24" i="40"/>
  <c r="K24" i="115"/>
  <c r="K24" i="77"/>
  <c r="K24" i="29"/>
  <c r="K24" i="21"/>
  <c r="K24" i="104"/>
  <c r="K24" i="99"/>
  <c r="K24" i="114"/>
  <c r="G19" i="161"/>
  <c r="G19" i="160"/>
  <c r="G19" i="162"/>
  <c r="G19" i="158"/>
  <c r="H24" i="112"/>
  <c r="G24" i="106"/>
  <c r="G24" i="40"/>
  <c r="G24" i="115"/>
  <c r="G24" i="29"/>
  <c r="G24" i="77"/>
  <c r="G24" i="21"/>
  <c r="G24" i="104"/>
  <c r="G24" i="99"/>
  <c r="G24" i="114"/>
  <c r="BB21" i="40"/>
  <c r="BB21" i="77"/>
  <c r="BB21" i="115"/>
  <c r="BB21" i="29"/>
  <c r="BB21" i="21"/>
  <c r="BB21" i="114"/>
  <c r="BB21" i="99"/>
  <c r="BB21" i="104"/>
  <c r="AX21" i="77"/>
  <c r="AX21" i="115"/>
  <c r="AX21" i="40"/>
  <c r="AX21" i="29"/>
  <c r="AX21" i="21"/>
  <c r="AX21" i="114"/>
  <c r="AX21" i="99"/>
  <c r="AX21" i="104"/>
  <c r="AT21" i="77"/>
  <c r="AT21" i="40"/>
  <c r="AT21" i="115"/>
  <c r="AT21" i="29"/>
  <c r="AT21" i="21"/>
  <c r="AT21" i="104"/>
  <c r="AT21" i="114"/>
  <c r="AT21" i="99"/>
  <c r="AP21" i="40"/>
  <c r="AP21" i="77"/>
  <c r="AP21" i="115"/>
  <c r="AP21" i="29"/>
  <c r="AP21" i="21"/>
  <c r="AP21" i="114"/>
  <c r="AP21" i="99"/>
  <c r="AP21" i="104"/>
  <c r="AL21" i="40"/>
  <c r="AL21" i="77"/>
  <c r="AL21" i="115"/>
  <c r="AL21" i="29"/>
  <c r="AL21" i="21"/>
  <c r="AL21" i="114"/>
  <c r="AL21" i="104"/>
  <c r="AL21" i="99"/>
  <c r="AH21" i="77"/>
  <c r="AH21" i="115"/>
  <c r="AH21" i="40"/>
  <c r="AH21" i="29"/>
  <c r="AH21" i="21"/>
  <c r="AH21" i="104"/>
  <c r="AH21" i="114"/>
  <c r="AH21" i="99"/>
  <c r="AB21" i="40"/>
  <c r="AB21" i="115"/>
  <c r="AB21" i="29"/>
  <c r="AB21" i="77"/>
  <c r="AB21" i="21"/>
  <c r="AB21" i="104"/>
  <c r="AB21" i="114"/>
  <c r="AB21" i="99"/>
  <c r="X21" i="40"/>
  <c r="X21" i="115"/>
  <c r="X21" i="29"/>
  <c r="X21" i="77"/>
  <c r="X21" i="21"/>
  <c r="X21" i="104"/>
  <c r="X21" i="114"/>
  <c r="X21" i="99"/>
  <c r="S16" i="161"/>
  <c r="S16" i="162"/>
  <c r="S16" i="158"/>
  <c r="S16" i="160"/>
  <c r="S21" i="106"/>
  <c r="T21" i="112"/>
  <c r="S21" i="40"/>
  <c r="S21" i="115"/>
  <c r="S21" i="77"/>
  <c r="S21" i="29"/>
  <c r="S21" i="21"/>
  <c r="S21" i="104"/>
  <c r="S21" i="114"/>
  <c r="S21" i="99"/>
  <c r="O16" i="161"/>
  <c r="O16" i="162"/>
  <c r="O16" i="158"/>
  <c r="O16" i="160"/>
  <c r="P21" i="112"/>
  <c r="O21" i="106"/>
  <c r="O21" i="40"/>
  <c r="O21" i="115"/>
  <c r="O21" i="29"/>
  <c r="O21" i="21"/>
  <c r="O21" i="104"/>
  <c r="O21" i="77"/>
  <c r="O21" i="114"/>
  <c r="O21" i="99"/>
  <c r="K16" i="161"/>
  <c r="K16" i="162"/>
  <c r="K16" i="158"/>
  <c r="K16" i="160"/>
  <c r="L21" i="112"/>
  <c r="K21" i="106"/>
  <c r="K21" i="40"/>
  <c r="K21" i="115"/>
  <c r="K21" i="29"/>
  <c r="K21" i="77"/>
  <c r="K21" i="21"/>
  <c r="K21" i="104"/>
  <c r="K21" i="114"/>
  <c r="K21" i="99"/>
  <c r="G16" i="160"/>
  <c r="G16" i="161"/>
  <c r="G16" i="162"/>
  <c r="G16" i="158"/>
  <c r="H21" i="112"/>
  <c r="G21" i="106"/>
  <c r="G21" i="40"/>
  <c r="G21" i="115"/>
  <c r="G21" i="29"/>
  <c r="G21" i="77"/>
  <c r="G21" i="21"/>
  <c r="G21" i="104"/>
  <c r="G21" i="114"/>
  <c r="G21" i="99"/>
  <c r="BB18" i="40"/>
  <c r="BB18" i="115"/>
  <c r="BB18" i="77"/>
  <c r="BB18" i="29"/>
  <c r="BB18" i="21"/>
  <c r="BB18" i="114"/>
  <c r="BB18" i="104"/>
  <c r="BB18" i="99"/>
  <c r="AX18" i="40"/>
  <c r="AX18" i="115"/>
  <c r="AX18" i="77"/>
  <c r="AX18" i="29"/>
  <c r="AX18" i="21"/>
  <c r="AX18" i="114"/>
  <c r="AX18" i="104"/>
  <c r="AX18" i="99"/>
  <c r="AT18" i="40"/>
  <c r="AT18" i="115"/>
  <c r="AT18" i="77"/>
  <c r="AT18" i="29"/>
  <c r="AT18" i="21"/>
  <c r="AT18" i="114"/>
  <c r="AT18" i="104"/>
  <c r="AT18" i="99"/>
  <c r="AP18" i="40"/>
  <c r="AP18" i="115"/>
  <c r="AP18" i="77"/>
  <c r="AP18" i="29"/>
  <c r="AP18" i="21"/>
  <c r="AP18" i="104"/>
  <c r="AP18" i="114"/>
  <c r="AP18" i="99"/>
  <c r="AL19" i="2"/>
  <c r="AL18" i="40"/>
  <c r="AL18" i="115"/>
  <c r="AL18" i="77"/>
  <c r="AL18" i="29"/>
  <c r="AL18" i="21"/>
  <c r="AL18" i="114"/>
  <c r="AL18" i="99"/>
  <c r="AL18" i="104"/>
  <c r="AH19" i="2"/>
  <c r="AH18" i="40"/>
  <c r="AH18" i="115"/>
  <c r="AH18" i="77"/>
  <c r="AH18" i="29"/>
  <c r="AH18" i="21"/>
  <c r="AH18" i="114"/>
  <c r="AH18" i="104"/>
  <c r="AH18" i="99"/>
  <c r="AB18" i="115"/>
  <c r="AB18" i="77"/>
  <c r="AB18" i="29"/>
  <c r="AB18" i="40"/>
  <c r="AB18" i="21"/>
  <c r="AB18" i="104"/>
  <c r="AB18" i="99"/>
  <c r="AB18" i="114"/>
  <c r="X18" i="40"/>
  <c r="X18" i="115"/>
  <c r="X18" i="29"/>
  <c r="X18" i="77"/>
  <c r="X18" i="21"/>
  <c r="X18" i="104"/>
  <c r="X18" i="99"/>
  <c r="X18" i="114"/>
  <c r="S13" i="162"/>
  <c r="S13" i="160"/>
  <c r="S13" i="158"/>
  <c r="S13" i="161"/>
  <c r="T18" i="112"/>
  <c r="S18" i="106"/>
  <c r="S18" i="40"/>
  <c r="S18" i="115"/>
  <c r="S18" i="29"/>
  <c r="S18" i="77"/>
  <c r="S18" i="21"/>
  <c r="S18" i="104"/>
  <c r="S18" i="99"/>
  <c r="S18" i="114"/>
  <c r="O13" i="162"/>
  <c r="O13" i="161"/>
  <c r="O13" i="160"/>
  <c r="O13" i="158"/>
  <c r="P18" i="112"/>
  <c r="O18" i="106"/>
  <c r="O18" i="40"/>
  <c r="O18" i="115"/>
  <c r="O18" i="29"/>
  <c r="O18" i="77"/>
  <c r="O18" i="21"/>
  <c r="O18" i="104"/>
  <c r="O18" i="99"/>
  <c r="O18" i="114"/>
  <c r="K13" i="162"/>
  <c r="K13" i="161"/>
  <c r="K13" i="160"/>
  <c r="K13" i="158"/>
  <c r="L18" i="112"/>
  <c r="K18" i="106"/>
  <c r="K18" i="115"/>
  <c r="K18" i="77"/>
  <c r="K18" i="29"/>
  <c r="K18" i="40"/>
  <c r="K18" i="21"/>
  <c r="K18" i="104"/>
  <c r="K18" i="99"/>
  <c r="K18" i="114"/>
  <c r="G13" i="161"/>
  <c r="G13" i="160"/>
  <c r="G13" i="162"/>
  <c r="G13" i="158"/>
  <c r="H18" i="112"/>
  <c r="G18" i="106"/>
  <c r="G18" i="40"/>
  <c r="G18" i="115"/>
  <c r="G18" i="29"/>
  <c r="G18" i="21"/>
  <c r="G18" i="104"/>
  <c r="G18" i="99"/>
  <c r="G18" i="77"/>
  <c r="G18" i="114"/>
  <c r="BC15" i="40"/>
  <c r="BC15" i="77"/>
  <c r="BC15" i="29"/>
  <c r="BC15" i="104"/>
  <c r="BC15" i="115"/>
  <c r="BC15" i="21"/>
  <c r="BC15" i="114"/>
  <c r="BC15" i="99"/>
  <c r="AY15" i="40"/>
  <c r="AY15" i="77"/>
  <c r="AY15" i="115"/>
  <c r="AY15" i="104"/>
  <c r="AY15" i="29"/>
  <c r="AY15" i="114"/>
  <c r="AY15" i="21"/>
  <c r="AY15" i="99"/>
  <c r="AU16" i="2"/>
  <c r="AU15" i="40"/>
  <c r="AU15" i="77"/>
  <c r="AU15" i="115"/>
  <c r="AU15" i="104"/>
  <c r="AU15" i="29"/>
  <c r="AU15" i="21"/>
  <c r="AU15" i="114"/>
  <c r="AU15" i="99"/>
  <c r="AQ15" i="40"/>
  <c r="AQ15" i="77"/>
  <c r="AQ15" i="115"/>
  <c r="AQ15" i="104"/>
  <c r="AQ15" i="29"/>
  <c r="AQ15" i="21"/>
  <c r="AQ15" i="114"/>
  <c r="AQ15" i="99"/>
  <c r="AM15" i="40"/>
  <c r="AM15" i="77"/>
  <c r="AM15" i="115"/>
  <c r="AM15" i="29"/>
  <c r="AM15" i="104"/>
  <c r="AM15" i="114"/>
  <c r="AM15" i="21"/>
  <c r="AM15" i="99"/>
  <c r="AI15" i="40"/>
  <c r="AI15" i="77"/>
  <c r="AI15" i="115"/>
  <c r="AI15" i="104"/>
  <c r="AI15" i="114"/>
  <c r="AI15" i="29"/>
  <c r="AI15" i="21"/>
  <c r="AI15" i="99"/>
  <c r="AC16" i="2"/>
  <c r="AC15" i="40"/>
  <c r="AC15" i="77"/>
  <c r="AC15" i="115"/>
  <c r="AC15" i="29"/>
  <c r="AC15" i="21"/>
  <c r="AC15" i="104"/>
  <c r="AC15" i="99"/>
  <c r="AC15" i="114"/>
  <c r="Y16" i="2"/>
  <c r="Y15" i="40"/>
  <c r="Y15" i="77"/>
  <c r="Y15" i="115"/>
  <c r="Y15" i="29"/>
  <c r="Y15" i="21"/>
  <c r="Y15" i="104"/>
  <c r="Y15" i="99"/>
  <c r="Y15" i="114"/>
  <c r="T15" i="106"/>
  <c r="U15" i="112"/>
  <c r="T15" i="40"/>
  <c r="T15" i="77"/>
  <c r="T15" i="115"/>
  <c r="T15" i="29"/>
  <c r="T15" i="21"/>
  <c r="T15" i="104"/>
  <c r="T15" i="99"/>
  <c r="T15" i="114"/>
  <c r="P15" i="106"/>
  <c r="Q15" i="112"/>
  <c r="P15" i="40"/>
  <c r="P15" i="77"/>
  <c r="P15" i="115"/>
  <c r="P15" i="29"/>
  <c r="P15" i="21"/>
  <c r="P15" i="104"/>
  <c r="P15" i="99"/>
  <c r="P15" i="114"/>
  <c r="L15" i="106"/>
  <c r="M15" i="112"/>
  <c r="L15" i="40"/>
  <c r="L15" i="77"/>
  <c r="L15" i="115"/>
  <c r="L15" i="29"/>
  <c r="L15" i="21"/>
  <c r="L15" i="104"/>
  <c r="L15" i="99"/>
  <c r="L15" i="114"/>
  <c r="H16" i="2"/>
  <c r="I15" i="112"/>
  <c r="H15" i="106"/>
  <c r="H15" i="40"/>
  <c r="H15" i="77"/>
  <c r="H15" i="115"/>
  <c r="H15" i="29"/>
  <c r="H15" i="21"/>
  <c r="H15" i="104"/>
  <c r="H15" i="99"/>
  <c r="H15" i="114"/>
  <c r="BC12" i="40"/>
  <c r="BC12" i="115"/>
  <c r="BC12" i="77"/>
  <c r="BC12" i="104"/>
  <c r="BC12" i="29"/>
  <c r="BC12" i="99"/>
  <c r="BC12" i="21"/>
  <c r="BC12" i="114"/>
  <c r="AY12" i="40"/>
  <c r="AY12" i="115"/>
  <c r="AY12" i="77"/>
  <c r="AY12" i="104"/>
  <c r="AY12" i="29"/>
  <c r="AY12" i="21"/>
  <c r="AY12" i="99"/>
  <c r="AY12" i="114"/>
  <c r="AU12" i="40"/>
  <c r="AU12" i="115"/>
  <c r="AU12" i="77"/>
  <c r="AU12" i="29"/>
  <c r="AU12" i="104"/>
  <c r="AU12" i="99"/>
  <c r="AU12" i="114"/>
  <c r="AU12" i="21"/>
  <c r="AQ12" i="40"/>
  <c r="AQ12" i="115"/>
  <c r="AQ12" i="77"/>
  <c r="AQ12" i="104"/>
  <c r="AQ12" i="99"/>
  <c r="AQ12" i="114"/>
  <c r="AQ12" i="29"/>
  <c r="AQ12" i="21"/>
  <c r="AM12" i="40"/>
  <c r="AM12" i="115"/>
  <c r="AM12" i="77"/>
  <c r="AM12" i="104"/>
  <c r="AM12" i="29"/>
  <c r="AM12" i="99"/>
  <c r="AM12" i="21"/>
  <c r="AM12" i="114"/>
  <c r="AI12" i="40"/>
  <c r="AI12" i="115"/>
  <c r="AI12" i="77"/>
  <c r="AI12" i="104"/>
  <c r="AI12" i="29"/>
  <c r="AI12" i="21"/>
  <c r="AI12" i="99"/>
  <c r="AI12" i="114"/>
  <c r="AC12" i="40"/>
  <c r="AC12" i="77"/>
  <c r="AC12" i="29"/>
  <c r="AC12" i="115"/>
  <c r="AC12" i="21"/>
  <c r="AC12" i="104"/>
  <c r="AC12" i="99"/>
  <c r="AC12" i="114"/>
  <c r="Y12" i="40"/>
  <c r="Y12" i="77"/>
  <c r="Y12" i="29"/>
  <c r="Y12" i="115"/>
  <c r="Y12" i="21"/>
  <c r="Y12" i="104"/>
  <c r="Y12" i="99"/>
  <c r="Y12" i="114"/>
  <c r="U12" i="112"/>
  <c r="T12" i="106"/>
  <c r="T12" i="40"/>
  <c r="T12" i="77"/>
  <c r="T12" i="115"/>
  <c r="T12" i="29"/>
  <c r="T12" i="21"/>
  <c r="T12" i="104"/>
  <c r="T12" i="99"/>
  <c r="T12" i="114"/>
  <c r="P13" i="167"/>
  <c r="P13" i="166"/>
  <c r="P13" i="165"/>
  <c r="P13" i="164"/>
  <c r="L12" i="163"/>
  <c r="Q12" i="112"/>
  <c r="P12" i="106"/>
  <c r="P12" i="40"/>
  <c r="P12" i="77"/>
  <c r="P12" i="115"/>
  <c r="P12" i="29"/>
  <c r="P12" i="21"/>
  <c r="P12" i="104"/>
  <c r="P12" i="99"/>
  <c r="P12" i="114"/>
  <c r="L13" i="167"/>
  <c r="L13" i="166"/>
  <c r="L13" i="165"/>
  <c r="L13" i="164"/>
  <c r="H12" i="163"/>
  <c r="M12" i="112"/>
  <c r="L12" i="106"/>
  <c r="L12" i="40"/>
  <c r="L12" i="77"/>
  <c r="L12" i="29"/>
  <c r="L12" i="115"/>
  <c r="L12" i="21"/>
  <c r="L12" i="104"/>
  <c r="L12" i="99"/>
  <c r="L12" i="114"/>
  <c r="H13" i="167"/>
  <c r="H13" i="166"/>
  <c r="H13" i="165"/>
  <c r="H13" i="164"/>
  <c r="D12" i="163"/>
  <c r="I12" i="112"/>
  <c r="H12" i="106"/>
  <c r="H12" i="40"/>
  <c r="H12" i="77"/>
  <c r="H12" i="29"/>
  <c r="H12" i="115"/>
  <c r="H12" i="21"/>
  <c r="H12" i="104"/>
  <c r="H12" i="99"/>
  <c r="H12" i="114"/>
  <c r="BA9" i="40"/>
  <c r="BA9" i="77"/>
  <c r="BA9" i="115"/>
  <c r="BA9" i="29"/>
  <c r="BA9" i="21"/>
  <c r="BA9" i="104"/>
  <c r="BA9" i="99"/>
  <c r="BA9" i="114"/>
  <c r="AW9" i="40"/>
  <c r="AW9" i="77"/>
  <c r="AW9" i="115"/>
  <c r="AW9" i="29"/>
  <c r="AW9" i="21"/>
  <c r="AW9" i="104"/>
  <c r="AW9" i="99"/>
  <c r="AW9" i="114"/>
  <c r="AS9" i="40"/>
  <c r="AS9" i="77"/>
  <c r="AS9" i="115"/>
  <c r="AS9" i="29"/>
  <c r="AS9" i="104"/>
  <c r="AS9" i="99"/>
  <c r="AS9" i="21"/>
  <c r="AS9" i="114"/>
  <c r="AO9" i="40"/>
  <c r="AO9" i="77"/>
  <c r="AO9" i="115"/>
  <c r="AO9" i="29"/>
  <c r="AO9" i="21"/>
  <c r="AO9" i="104"/>
  <c r="AO9" i="99"/>
  <c r="AO9" i="114"/>
  <c r="AK9" i="40"/>
  <c r="AK9" i="77"/>
  <c r="AK9" i="115"/>
  <c r="AK9" i="29"/>
  <c r="AK9" i="21"/>
  <c r="AK9" i="104"/>
  <c r="AK9" i="99"/>
  <c r="AK9" i="114"/>
  <c r="AG9" i="40"/>
  <c r="AG9" i="77"/>
  <c r="AG9" i="115"/>
  <c r="AG9" i="29"/>
  <c r="AG9" i="21"/>
  <c r="AG9" i="104"/>
  <c r="AG9" i="99"/>
  <c r="AG9" i="114"/>
  <c r="AA9" i="40"/>
  <c r="AA9" i="77"/>
  <c r="AA9" i="115"/>
  <c r="AA9" i="104"/>
  <c r="AA9" i="29"/>
  <c r="AA9" i="21"/>
  <c r="AA9" i="114"/>
  <c r="AA9" i="99"/>
  <c r="W9" i="40"/>
  <c r="W9" i="77"/>
  <c r="W9" i="115"/>
  <c r="W9" i="29"/>
  <c r="W9" i="104"/>
  <c r="W9" i="21"/>
  <c r="W9" i="114"/>
  <c r="W9" i="99"/>
  <c r="R10" i="162"/>
  <c r="R10" i="161"/>
  <c r="R10" i="160"/>
  <c r="R10" i="158"/>
  <c r="S9" i="112"/>
  <c r="R9" i="106"/>
  <c r="R9" i="40"/>
  <c r="R9" i="77"/>
  <c r="R9" i="21"/>
  <c r="R9" i="104"/>
  <c r="R9" i="115"/>
  <c r="R9" i="29"/>
  <c r="R9" i="114"/>
  <c r="R9" i="99"/>
  <c r="N10" i="162"/>
  <c r="N10" i="167"/>
  <c r="N10" i="166"/>
  <c r="N10" i="165"/>
  <c r="N10" i="164"/>
  <c r="J9" i="163"/>
  <c r="N10" i="161"/>
  <c r="N10" i="160"/>
  <c r="N10" i="158"/>
  <c r="O9" i="112"/>
  <c r="N9" i="106"/>
  <c r="N9" i="40"/>
  <c r="N9" i="77"/>
  <c r="N9" i="115"/>
  <c r="N9" i="104"/>
  <c r="N9" i="21"/>
  <c r="N9" i="29"/>
  <c r="N9" i="114"/>
  <c r="N9" i="99"/>
  <c r="J10" i="162"/>
  <c r="J10" i="167"/>
  <c r="J10" i="166"/>
  <c r="J10" i="165"/>
  <c r="J10" i="164"/>
  <c r="F9" i="163"/>
  <c r="J10" i="161"/>
  <c r="J10" i="160"/>
  <c r="J10" i="158"/>
  <c r="K9" i="112"/>
  <c r="J9" i="106"/>
  <c r="J9" i="40"/>
  <c r="J9" i="77"/>
  <c r="J9" i="115"/>
  <c r="J9" i="104"/>
  <c r="J9" i="29"/>
  <c r="J9" i="21"/>
  <c r="J9" i="114"/>
  <c r="J9" i="99"/>
  <c r="BA7" i="40"/>
  <c r="BA7" i="115"/>
  <c r="BA7" i="77"/>
  <c r="BA7" i="29"/>
  <c r="BA7" i="21"/>
  <c r="BA7" i="104"/>
  <c r="BA7" i="99"/>
  <c r="BA7" i="114"/>
  <c r="AW7" i="40"/>
  <c r="AW7" i="115"/>
  <c r="AW7" i="77"/>
  <c r="AW7" i="29"/>
  <c r="AW7" i="104"/>
  <c r="AW7" i="21"/>
  <c r="AW7" i="99"/>
  <c r="AW7" i="114"/>
  <c r="AS7" i="40"/>
  <c r="AS7" i="115"/>
  <c r="AS7" i="77"/>
  <c r="AS7" i="29"/>
  <c r="AS7" i="21"/>
  <c r="AS7" i="104"/>
  <c r="AS7" i="114"/>
  <c r="AS7" i="99"/>
  <c r="AO7" i="40"/>
  <c r="AO7" i="115"/>
  <c r="AO7" i="77"/>
  <c r="AO7" i="29"/>
  <c r="AO7" i="21"/>
  <c r="AO7" i="104"/>
  <c r="AO7" i="114"/>
  <c r="AO7" i="99"/>
  <c r="AK7" i="40"/>
  <c r="AK7" i="115"/>
  <c r="AK7" i="77"/>
  <c r="AK7" i="29"/>
  <c r="AK7" i="21"/>
  <c r="AK7" i="104"/>
  <c r="AK7" i="99"/>
  <c r="AK7" i="114"/>
  <c r="AG7" i="40"/>
  <c r="AG7" i="115"/>
  <c r="AG7" i="77"/>
  <c r="AG7" i="29"/>
  <c r="AG7" i="104"/>
  <c r="AG7" i="21"/>
  <c r="AG7" i="114"/>
  <c r="AG7" i="99"/>
  <c r="AA7" i="40"/>
  <c r="AA7" i="115"/>
  <c r="AA7" i="77"/>
  <c r="AA7" i="104"/>
  <c r="AA7" i="29"/>
  <c r="AA7" i="114"/>
  <c r="AA7" i="99"/>
  <c r="AA7" i="21"/>
  <c r="W7" i="115"/>
  <c r="W7" i="77"/>
  <c r="W7" i="40"/>
  <c r="W7" i="21"/>
  <c r="W7" i="104"/>
  <c r="W7" i="29"/>
  <c r="W7" i="114"/>
  <c r="W7" i="99"/>
  <c r="R8" i="162"/>
  <c r="R8" i="160"/>
  <c r="R8" i="158"/>
  <c r="R8" i="161"/>
  <c r="S7" i="112"/>
  <c r="R7" i="106"/>
  <c r="R7" i="40"/>
  <c r="R7" i="115"/>
  <c r="R7" i="77"/>
  <c r="R7" i="29"/>
  <c r="R7" i="104"/>
  <c r="R7" i="21"/>
  <c r="R7" i="114"/>
  <c r="R7" i="99"/>
  <c r="N8" i="162"/>
  <c r="N8" i="167"/>
  <c r="N8" i="166"/>
  <c r="N8" i="165"/>
  <c r="N8" i="164"/>
  <c r="J7" i="163"/>
  <c r="N8" i="160"/>
  <c r="N8" i="161"/>
  <c r="N8" i="158"/>
  <c r="O7" i="112"/>
  <c r="N7" i="106"/>
  <c r="N7" i="40"/>
  <c r="N7" i="115"/>
  <c r="N7" i="77"/>
  <c r="N7" i="104"/>
  <c r="N7" i="21"/>
  <c r="N7" i="29"/>
  <c r="N7" i="114"/>
  <c r="N7" i="99"/>
  <c r="J8" i="162"/>
  <c r="J8" i="167"/>
  <c r="J8" i="166"/>
  <c r="J8" i="165"/>
  <c r="J8" i="164"/>
  <c r="F7" i="163"/>
  <c r="J8" i="160"/>
  <c r="J8" i="158"/>
  <c r="J8" i="161"/>
  <c r="K7" i="112"/>
  <c r="J7" i="106"/>
  <c r="J7" i="40"/>
  <c r="J7" i="115"/>
  <c r="J7" i="77"/>
  <c r="J7" i="104"/>
  <c r="J7" i="29"/>
  <c r="J7" i="21"/>
  <c r="J7" i="114"/>
  <c r="J7" i="99"/>
  <c r="AU41" i="21"/>
  <c r="AU41" i="114"/>
  <c r="AU41" i="104"/>
  <c r="AU41" i="99"/>
  <c r="AM41" i="21"/>
  <c r="AM41" i="114"/>
  <c r="AM41" i="104"/>
  <c r="AM41" i="99"/>
  <c r="Y41" i="21"/>
  <c r="Y41" i="104"/>
  <c r="Y41" i="99"/>
  <c r="Y41" i="114"/>
  <c r="I41" i="112"/>
  <c r="H41" i="106"/>
  <c r="H41" i="21"/>
  <c r="H41" i="104"/>
  <c r="H41" i="99"/>
  <c r="H41" i="114"/>
  <c r="BD34" i="40"/>
  <c r="BD34" i="115"/>
  <c r="BD34" i="77"/>
  <c r="BD34" i="29"/>
  <c r="BD34" i="21"/>
  <c r="BD34" i="104"/>
  <c r="BD34" i="99"/>
  <c r="BD34" i="114"/>
  <c r="AR34" i="40"/>
  <c r="AR34" i="115"/>
  <c r="AR34" i="77"/>
  <c r="AR34" i="29"/>
  <c r="AR34" i="21"/>
  <c r="AR34" i="99"/>
  <c r="AR34" i="114"/>
  <c r="AR34" i="104"/>
  <c r="AJ34" i="40"/>
  <c r="AJ34" i="115"/>
  <c r="AJ34" i="77"/>
  <c r="AJ34" i="29"/>
  <c r="AJ34" i="21"/>
  <c r="AJ34" i="99"/>
  <c r="AJ34" i="114"/>
  <c r="AJ34" i="104"/>
  <c r="U34" i="40"/>
  <c r="U34" i="115"/>
  <c r="U34" i="77"/>
  <c r="U34" i="29"/>
  <c r="U34" i="21"/>
  <c r="U34" i="114"/>
  <c r="U34" i="104"/>
  <c r="U34" i="99"/>
  <c r="I34" i="106"/>
  <c r="J34" i="112"/>
  <c r="I34" i="40"/>
  <c r="I34" i="115"/>
  <c r="I34" i="77"/>
  <c r="I34" i="29"/>
  <c r="I34" i="21"/>
  <c r="I34" i="114"/>
  <c r="I34" i="104"/>
  <c r="I34" i="99"/>
  <c r="AJ30" i="2"/>
  <c r="AJ29" i="40"/>
  <c r="AJ29" i="115"/>
  <c r="AJ29" i="77"/>
  <c r="AJ29" i="29"/>
  <c r="AJ29" i="21"/>
  <c r="AJ29" i="99"/>
  <c r="AJ29" i="114"/>
  <c r="AJ29" i="104"/>
  <c r="U24" i="161"/>
  <c r="U24" i="162"/>
  <c r="U24" i="158"/>
  <c r="U24" i="160"/>
  <c r="U29" i="115"/>
  <c r="U29" i="40"/>
  <c r="U29" i="77"/>
  <c r="U29" i="29"/>
  <c r="U29" i="21"/>
  <c r="U29" i="114"/>
  <c r="U29" i="104"/>
  <c r="U29" i="99"/>
  <c r="AF25" i="2"/>
  <c r="AV24" i="115"/>
  <c r="AV24" i="29"/>
  <c r="AV24" i="77"/>
  <c r="AV24" i="40"/>
  <c r="AV24" i="21"/>
  <c r="AV24" i="99"/>
  <c r="AV24" i="114"/>
  <c r="AV24" i="104"/>
  <c r="AJ25" i="2"/>
  <c r="AJ24" i="40"/>
  <c r="AJ24" i="115"/>
  <c r="AJ24" i="29"/>
  <c r="AJ24" i="77"/>
  <c r="AJ24" i="21"/>
  <c r="AJ24" i="99"/>
  <c r="AJ24" i="104"/>
  <c r="AJ24" i="114"/>
  <c r="U19" i="161"/>
  <c r="U19" i="160"/>
  <c r="U19" i="162"/>
  <c r="U19" i="158"/>
  <c r="U24" i="40"/>
  <c r="U24" i="115"/>
  <c r="U24" i="77"/>
  <c r="U24" i="29"/>
  <c r="U24" i="21"/>
  <c r="U24" i="104"/>
  <c r="U24" i="114"/>
  <c r="U24" i="99"/>
  <c r="I19" i="161"/>
  <c r="I19" i="160"/>
  <c r="I19" i="162"/>
  <c r="I19" i="158"/>
  <c r="I24" i="106"/>
  <c r="J24" i="112"/>
  <c r="I24" i="40"/>
  <c r="I24" i="115"/>
  <c r="I24" i="77"/>
  <c r="I24" i="29"/>
  <c r="I24" i="21"/>
  <c r="I24" i="114"/>
  <c r="I24" i="99"/>
  <c r="I24" i="104"/>
  <c r="AR21" i="40"/>
  <c r="AR21" i="115"/>
  <c r="AR21" i="29"/>
  <c r="AR21" i="77"/>
  <c r="AR21" i="21"/>
  <c r="AR21" i="114"/>
  <c r="AR21" i="104"/>
  <c r="AR21" i="99"/>
  <c r="Q16" i="162"/>
  <c r="Q16" i="160"/>
  <c r="Q16" i="161"/>
  <c r="Q16" i="158"/>
  <c r="R21" i="112"/>
  <c r="Q21" i="106"/>
  <c r="Q21" i="77"/>
  <c r="Q21" i="115"/>
  <c r="Q21" i="29"/>
  <c r="Q21" i="21"/>
  <c r="Q21" i="104"/>
  <c r="Q21" i="114"/>
  <c r="Q21" i="99"/>
  <c r="Q21" i="40"/>
  <c r="BD18" i="40"/>
  <c r="BD18" i="115"/>
  <c r="BD18" i="29"/>
  <c r="BD18" i="21"/>
  <c r="BD18" i="77"/>
  <c r="BD18" i="104"/>
  <c r="BD18" i="99"/>
  <c r="BD18" i="114"/>
  <c r="AR18" i="115"/>
  <c r="AR18" i="77"/>
  <c r="AR18" i="29"/>
  <c r="AR18" i="21"/>
  <c r="AR18" i="40"/>
  <c r="AR18" i="104"/>
  <c r="AR18" i="99"/>
  <c r="AR18" i="114"/>
  <c r="Q13" i="161"/>
  <c r="Q13" i="160"/>
  <c r="Q13" i="162"/>
  <c r="Q13" i="158"/>
  <c r="R18" i="112"/>
  <c r="Q18" i="106"/>
  <c r="Q18" i="40"/>
  <c r="Q18" i="115"/>
  <c r="Q18" i="77"/>
  <c r="Q18" i="29"/>
  <c r="Q18" i="21"/>
  <c r="Q18" i="114"/>
  <c r="Q18" i="104"/>
  <c r="Q18" i="99"/>
  <c r="S15" i="112"/>
  <c r="R15" i="106"/>
  <c r="R15" i="40"/>
  <c r="R15" i="77"/>
  <c r="R15" i="115"/>
  <c r="R15" i="104"/>
  <c r="R15" i="114"/>
  <c r="R15" i="29"/>
  <c r="R15" i="21"/>
  <c r="R15" i="99"/>
  <c r="BD41" i="21"/>
  <c r="BD41" i="104"/>
  <c r="BD41" i="114"/>
  <c r="BD41" i="99"/>
  <c r="AZ41" i="21"/>
  <c r="AZ41" i="114"/>
  <c r="AZ41" i="99"/>
  <c r="AZ41" i="104"/>
  <c r="AV41" i="21"/>
  <c r="AV41" i="114"/>
  <c r="AV41" i="104"/>
  <c r="AV41" i="99"/>
  <c r="AR42" i="2"/>
  <c r="AR41" i="21"/>
  <c r="AR41" i="114"/>
  <c r="AR41" i="104"/>
  <c r="AR41" i="99"/>
  <c r="AN42" i="2"/>
  <c r="AN41" i="21"/>
  <c r="AN41" i="114"/>
  <c r="AN41" i="104"/>
  <c r="AN41" i="99"/>
  <c r="AJ41" i="21"/>
  <c r="AJ41" i="114"/>
  <c r="AJ41" i="99"/>
  <c r="AJ41" i="104"/>
  <c r="AF41" i="21"/>
  <c r="AF41" i="114"/>
  <c r="AF41" i="99"/>
  <c r="AF41" i="104"/>
  <c r="Z41" i="21"/>
  <c r="Z41" i="114"/>
  <c r="Z41" i="104"/>
  <c r="Z41" i="99"/>
  <c r="U41" i="21"/>
  <c r="U41" i="114"/>
  <c r="U41" i="104"/>
  <c r="U41" i="99"/>
  <c r="R41" i="112"/>
  <c r="Q41" i="106"/>
  <c r="Q41" i="21"/>
  <c r="Q41" i="114"/>
  <c r="Q41" i="104"/>
  <c r="Q41" i="99"/>
  <c r="N41" i="112"/>
  <c r="M41" i="106"/>
  <c r="M41" i="21"/>
  <c r="M41" i="114"/>
  <c r="M41" i="104"/>
  <c r="M41" i="99"/>
  <c r="J41" i="112"/>
  <c r="I41" i="106"/>
  <c r="I41" i="21"/>
  <c r="I41" i="114"/>
  <c r="I41" i="104"/>
  <c r="I41" i="99"/>
  <c r="AK35" i="40"/>
  <c r="AK35" i="115"/>
  <c r="AK35" i="77"/>
  <c r="AK35" i="29"/>
  <c r="AK35" i="21"/>
  <c r="AK35" i="104"/>
  <c r="AK35" i="99"/>
  <c r="AK35" i="114"/>
  <c r="BA34" i="40"/>
  <c r="BA34" i="115"/>
  <c r="BA34" i="77"/>
  <c r="BA34" i="29"/>
  <c r="BA34" i="21"/>
  <c r="BA34" i="104"/>
  <c r="BA34" i="99"/>
  <c r="BA34" i="114"/>
  <c r="AW34" i="40"/>
  <c r="AW34" i="115"/>
  <c r="AW34" i="77"/>
  <c r="AW34" i="29"/>
  <c r="AW34" i="21"/>
  <c r="AW34" i="104"/>
  <c r="AW34" i="99"/>
  <c r="AW34" i="114"/>
  <c r="AS34" i="77"/>
  <c r="AS34" i="29"/>
  <c r="AS34" i="115"/>
  <c r="AS34" i="21"/>
  <c r="AS34" i="104"/>
  <c r="AS34" i="40"/>
  <c r="AS34" i="99"/>
  <c r="AS34" i="114"/>
  <c r="AO34" i="77"/>
  <c r="AO34" i="29"/>
  <c r="AO34" i="40"/>
  <c r="AO34" i="115"/>
  <c r="AO34" i="21"/>
  <c r="AO34" i="104"/>
  <c r="AO34" i="99"/>
  <c r="AO34" i="114"/>
  <c r="AK34" i="40"/>
  <c r="AK34" i="115"/>
  <c r="AK34" i="77"/>
  <c r="AK34" i="29"/>
  <c r="AK34" i="21"/>
  <c r="AK34" i="104"/>
  <c r="AK34" i="99"/>
  <c r="AK34" i="114"/>
  <c r="AG34" i="40"/>
  <c r="AG34" i="115"/>
  <c r="AG34" i="77"/>
  <c r="AG34" i="29"/>
  <c r="AG34" i="21"/>
  <c r="AG34" i="104"/>
  <c r="AG34" i="99"/>
  <c r="AG34" i="114"/>
  <c r="AA34" i="40"/>
  <c r="AA34" i="115"/>
  <c r="AA34" i="77"/>
  <c r="AA34" i="99"/>
  <c r="AA34" i="29"/>
  <c r="AA34" i="114"/>
  <c r="AA34" i="21"/>
  <c r="AA34" i="104"/>
  <c r="W34" i="40"/>
  <c r="W34" i="115"/>
  <c r="W34" i="29"/>
  <c r="W34" i="99"/>
  <c r="W34" i="77"/>
  <c r="W34" i="21"/>
  <c r="W34" i="114"/>
  <c r="W34" i="104"/>
  <c r="R34" i="106"/>
  <c r="S34" i="112"/>
  <c r="R34" i="40"/>
  <c r="R34" i="115"/>
  <c r="R34" i="29"/>
  <c r="R34" i="77"/>
  <c r="R34" i="21"/>
  <c r="R34" i="99"/>
  <c r="R34" i="114"/>
  <c r="R34" i="104"/>
  <c r="N34" i="106"/>
  <c r="O34" i="112"/>
  <c r="N34" i="40"/>
  <c r="N34" i="115"/>
  <c r="N34" i="29"/>
  <c r="N34" i="77"/>
  <c r="N34" i="99"/>
  <c r="N34" i="21"/>
  <c r="N34" i="114"/>
  <c r="N34" i="104"/>
  <c r="J34" i="106"/>
  <c r="J34" i="40"/>
  <c r="J34" i="115"/>
  <c r="K34" i="112"/>
  <c r="J34" i="77"/>
  <c r="J34" i="29"/>
  <c r="J34" i="99"/>
  <c r="J34" i="114"/>
  <c r="J34" i="21"/>
  <c r="J34" i="104"/>
  <c r="BA29" i="40"/>
  <c r="BA29" i="77"/>
  <c r="BA29" i="29"/>
  <c r="BA29" i="115"/>
  <c r="BA29" i="21"/>
  <c r="BA29" i="104"/>
  <c r="BA29" i="99"/>
  <c r="BA29" i="114"/>
  <c r="AW29" i="40"/>
  <c r="AW29" i="115"/>
  <c r="AW29" i="77"/>
  <c r="AW29" i="29"/>
  <c r="AW29" i="21"/>
  <c r="AW29" i="104"/>
  <c r="AW29" i="99"/>
  <c r="AW29" i="114"/>
  <c r="AS29" i="40"/>
  <c r="AS29" i="115"/>
  <c r="AS29" i="77"/>
  <c r="AS29" i="29"/>
  <c r="AS29" i="21"/>
  <c r="AS29" i="104"/>
  <c r="AS29" i="99"/>
  <c r="AS29" i="114"/>
  <c r="AO29" i="40"/>
  <c r="AO29" i="77"/>
  <c r="AO29" i="29"/>
  <c r="AO29" i="115"/>
  <c r="AO29" i="21"/>
  <c r="AO29" i="104"/>
  <c r="AO29" i="99"/>
  <c r="AO29" i="114"/>
  <c r="AK29" i="40"/>
  <c r="AK29" i="77"/>
  <c r="AK29" i="29"/>
  <c r="AK29" i="115"/>
  <c r="AK29" i="21"/>
  <c r="AK29" i="104"/>
  <c r="AK29" i="99"/>
  <c r="AK29" i="114"/>
  <c r="AG29" i="40"/>
  <c r="AG29" i="115"/>
  <c r="AG29" i="77"/>
  <c r="AG29" i="29"/>
  <c r="AG29" i="21"/>
  <c r="AG29" i="104"/>
  <c r="AG29" i="99"/>
  <c r="AG29" i="114"/>
  <c r="AA29" i="40"/>
  <c r="AA29" i="115"/>
  <c r="AA29" i="77"/>
  <c r="AA29" i="29"/>
  <c r="AA29" i="99"/>
  <c r="AA29" i="114"/>
  <c r="AA29" i="21"/>
  <c r="AA29" i="104"/>
  <c r="W29" i="40"/>
  <c r="W29" i="115"/>
  <c r="W29" i="29"/>
  <c r="W29" i="77"/>
  <c r="W29" i="99"/>
  <c r="W29" i="21"/>
  <c r="W29" i="114"/>
  <c r="W29" i="104"/>
  <c r="R24" i="161"/>
  <c r="R24" i="162"/>
  <c r="R24" i="160"/>
  <c r="R24" i="158"/>
  <c r="S29" i="112"/>
  <c r="R29" i="106"/>
  <c r="R29" i="40"/>
  <c r="R29" i="115"/>
  <c r="R29" i="29"/>
  <c r="R29" i="77"/>
  <c r="R29" i="21"/>
  <c r="R29" i="99"/>
  <c r="R29" i="114"/>
  <c r="R29" i="104"/>
  <c r="N24" i="161"/>
  <c r="N24" i="158"/>
  <c r="N24" i="162"/>
  <c r="N24" i="160"/>
  <c r="O29" i="112"/>
  <c r="N29" i="106"/>
  <c r="N29" i="40"/>
  <c r="N29" i="115"/>
  <c r="N29" i="29"/>
  <c r="N29" i="77"/>
  <c r="N29" i="99"/>
  <c r="N29" i="114"/>
  <c r="N29" i="21"/>
  <c r="N29" i="104"/>
  <c r="J24" i="161"/>
  <c r="J24" i="162"/>
  <c r="J24" i="158"/>
  <c r="J24" i="160"/>
  <c r="K29" i="112"/>
  <c r="J29" i="106"/>
  <c r="J29" i="40"/>
  <c r="J29" i="115"/>
  <c r="J29" i="77"/>
  <c r="J29" i="99"/>
  <c r="J29" i="114"/>
  <c r="J29" i="21"/>
  <c r="J29" i="104"/>
  <c r="J29" i="29"/>
  <c r="BA24" i="40"/>
  <c r="BA24" i="77"/>
  <c r="BA24" i="29"/>
  <c r="BA24" i="115"/>
  <c r="BA24" i="21"/>
  <c r="BA24" i="99"/>
  <c r="BA24" i="104"/>
  <c r="BA24" i="114"/>
  <c r="AW24" i="40"/>
  <c r="AW24" i="77"/>
  <c r="AW24" i="29"/>
  <c r="AW24" i="115"/>
  <c r="AW24" i="21"/>
  <c r="AW24" i="104"/>
  <c r="AW24" i="99"/>
  <c r="AW24" i="114"/>
  <c r="AS24" i="40"/>
  <c r="AS24" i="77"/>
  <c r="AS24" i="115"/>
  <c r="AS24" i="29"/>
  <c r="AS24" i="21"/>
  <c r="AS24" i="104"/>
  <c r="AS24" i="99"/>
  <c r="AS24" i="114"/>
  <c r="AO24" i="40"/>
  <c r="AO24" i="77"/>
  <c r="AO24" i="115"/>
  <c r="AO24" i="29"/>
  <c r="AO24" i="21"/>
  <c r="AO24" i="104"/>
  <c r="AO24" i="99"/>
  <c r="AO24" i="114"/>
  <c r="AK24" i="40"/>
  <c r="AK24" i="77"/>
  <c r="AK24" i="29"/>
  <c r="AK24" i="21"/>
  <c r="AK24" i="115"/>
  <c r="AK24" i="99"/>
  <c r="AK24" i="114"/>
  <c r="AK24" i="104"/>
  <c r="AG24" i="40"/>
  <c r="AG24" i="77"/>
  <c r="AG24" i="29"/>
  <c r="AG24" i="115"/>
  <c r="AG24" i="21"/>
  <c r="AG24" i="104"/>
  <c r="AG24" i="99"/>
  <c r="AG24" i="114"/>
  <c r="AA25" i="2"/>
  <c r="AA24" i="40"/>
  <c r="AA24" i="115"/>
  <c r="AA24" i="77"/>
  <c r="AA24" i="104"/>
  <c r="AA24" i="99"/>
  <c r="AA24" i="114"/>
  <c r="AA24" i="21"/>
  <c r="AA24" i="29"/>
  <c r="W24" i="40"/>
  <c r="W24" i="115"/>
  <c r="W24" i="77"/>
  <c r="W24" i="104"/>
  <c r="W24" i="29"/>
  <c r="W24" i="99"/>
  <c r="W24" i="21"/>
  <c r="W24" i="114"/>
  <c r="R19" i="161"/>
  <c r="R19" i="160"/>
  <c r="R19" i="158"/>
  <c r="R19" i="162"/>
  <c r="S24" i="112"/>
  <c r="R24" i="106"/>
  <c r="R24" i="40"/>
  <c r="R24" i="115"/>
  <c r="R24" i="77"/>
  <c r="R24" i="104"/>
  <c r="R24" i="29"/>
  <c r="R24" i="21"/>
  <c r="R24" i="99"/>
  <c r="R24" i="114"/>
  <c r="N19" i="161"/>
  <c r="N19" i="160"/>
  <c r="N19" i="162"/>
  <c r="N19" i="158"/>
  <c r="O24" i="112"/>
  <c r="N24" i="106"/>
  <c r="N24" i="40"/>
  <c r="N24" i="115"/>
  <c r="N24" i="77"/>
  <c r="N24" i="29"/>
  <c r="N24" i="104"/>
  <c r="N24" i="99"/>
  <c r="N24" i="114"/>
  <c r="N24" i="21"/>
  <c r="J19" i="161"/>
  <c r="J19" i="160"/>
  <c r="J19" i="162"/>
  <c r="J19" i="158"/>
  <c r="K24" i="112"/>
  <c r="J24" i="106"/>
  <c r="J24" i="40"/>
  <c r="J24" i="115"/>
  <c r="J24" i="77"/>
  <c r="J24" i="104"/>
  <c r="J24" i="99"/>
  <c r="J24" i="114"/>
  <c r="J24" i="29"/>
  <c r="J24" i="21"/>
  <c r="BA21" i="40"/>
  <c r="BA21" i="77"/>
  <c r="BA21" i="115"/>
  <c r="BA21" i="29"/>
  <c r="BA21" i="21"/>
  <c r="BA21" i="99"/>
  <c r="BA21" i="104"/>
  <c r="BA21" i="114"/>
  <c r="AW21" i="40"/>
  <c r="AW21" i="77"/>
  <c r="AW21" i="115"/>
  <c r="AW21" i="29"/>
  <c r="AW21" i="21"/>
  <c r="AW21" i="99"/>
  <c r="AW21" i="104"/>
  <c r="AW21" i="114"/>
  <c r="AS21" i="40"/>
  <c r="AS21" i="77"/>
  <c r="AS21" i="115"/>
  <c r="AS21" i="29"/>
  <c r="AS21" i="21"/>
  <c r="AS21" i="104"/>
  <c r="AS21" i="99"/>
  <c r="AS21" i="114"/>
  <c r="AO21" i="40"/>
  <c r="AO21" i="77"/>
  <c r="AO21" i="115"/>
  <c r="AO21" i="29"/>
  <c r="AO21" i="21"/>
  <c r="AO21" i="104"/>
  <c r="AO21" i="99"/>
  <c r="AO21" i="114"/>
  <c r="AK21" i="40"/>
  <c r="AK21" i="77"/>
  <c r="AK21" i="115"/>
  <c r="AK21" i="29"/>
  <c r="AK21" i="21"/>
  <c r="AK21" i="104"/>
  <c r="AK21" i="99"/>
  <c r="AK21" i="114"/>
  <c r="AG21" i="40"/>
  <c r="AG21" i="77"/>
  <c r="AG21" i="115"/>
  <c r="AG21" i="29"/>
  <c r="AG21" i="21"/>
  <c r="AG21" i="104"/>
  <c r="AG21" i="99"/>
  <c r="AG21" i="114"/>
  <c r="AA21" i="40"/>
  <c r="AA21" i="77"/>
  <c r="AA21" i="104"/>
  <c r="AA21" i="115"/>
  <c r="AA21" i="29"/>
  <c r="AA21" i="21"/>
  <c r="AA21" i="114"/>
  <c r="AA21" i="99"/>
  <c r="W21" i="40"/>
  <c r="W21" i="77"/>
  <c r="W21" i="115"/>
  <c r="W21" i="29"/>
  <c r="W21" i="104"/>
  <c r="W21" i="114"/>
  <c r="W21" i="21"/>
  <c r="W21" i="99"/>
  <c r="R16" i="161"/>
  <c r="R16" i="162"/>
  <c r="R16" i="160"/>
  <c r="R16" i="158"/>
  <c r="S21" i="112"/>
  <c r="R21" i="106"/>
  <c r="R21" i="40"/>
  <c r="R21" i="77"/>
  <c r="R21" i="115"/>
  <c r="R21" i="104"/>
  <c r="R21" i="29"/>
  <c r="R21" i="114"/>
  <c r="R21" i="21"/>
  <c r="R21" i="99"/>
  <c r="N16" i="161"/>
  <c r="N16" i="162"/>
  <c r="N16" i="160"/>
  <c r="N16" i="158"/>
  <c r="O21" i="112"/>
  <c r="N21" i="106"/>
  <c r="N21" i="40"/>
  <c r="N21" i="77"/>
  <c r="N21" i="115"/>
  <c r="N21" i="104"/>
  <c r="N21" i="29"/>
  <c r="N21" i="21"/>
  <c r="N21" i="114"/>
  <c r="N21" i="99"/>
  <c r="J16" i="161"/>
  <c r="J16" i="162"/>
  <c r="J16" i="160"/>
  <c r="J16" i="158"/>
  <c r="K21" i="112"/>
  <c r="J21" i="106"/>
  <c r="J21" i="40"/>
  <c r="J21" i="77"/>
  <c r="J21" i="115"/>
  <c r="J21" i="104"/>
  <c r="J21" i="29"/>
  <c r="J21" i="21"/>
  <c r="J21" i="114"/>
  <c r="J21" i="99"/>
  <c r="BA19" i="2"/>
  <c r="BA18" i="40"/>
  <c r="BA18" i="77"/>
  <c r="BA18" i="115"/>
  <c r="BA18" i="29"/>
  <c r="BA18" i="21"/>
  <c r="BA18" i="104"/>
  <c r="BA18" i="99"/>
  <c r="BA18" i="114"/>
  <c r="AW19" i="2"/>
  <c r="AW18" i="40"/>
  <c r="AW18" i="77"/>
  <c r="AW18" i="29"/>
  <c r="AW18" i="21"/>
  <c r="AW18" i="104"/>
  <c r="AW18" i="115"/>
  <c r="AW18" i="99"/>
  <c r="AW18" i="114"/>
  <c r="AS18" i="40"/>
  <c r="AS18" i="77"/>
  <c r="AS18" i="29"/>
  <c r="AS18" i="115"/>
  <c r="AS18" i="21"/>
  <c r="AS18" i="104"/>
  <c r="AS18" i="99"/>
  <c r="AS18" i="114"/>
  <c r="AO18" i="40"/>
  <c r="AO18" i="77"/>
  <c r="AO18" i="115"/>
  <c r="AO18" i="29"/>
  <c r="AO18" i="21"/>
  <c r="AO18" i="104"/>
  <c r="AO18" i="99"/>
  <c r="AO18" i="114"/>
  <c r="AK18" i="40"/>
  <c r="AK18" i="77"/>
  <c r="AK18" i="115"/>
  <c r="AK18" i="29"/>
  <c r="AK18" i="21"/>
  <c r="AK18" i="104"/>
  <c r="AK18" i="99"/>
  <c r="AK18" i="114"/>
  <c r="AG18" i="40"/>
  <c r="AG18" i="77"/>
  <c r="AG18" i="29"/>
  <c r="AG18" i="21"/>
  <c r="AG18" i="115"/>
  <c r="AG18" i="104"/>
  <c r="AG18" i="99"/>
  <c r="AG18" i="114"/>
  <c r="AA18" i="40"/>
  <c r="AA18" i="115"/>
  <c r="AA18" i="77"/>
  <c r="AA18" i="104"/>
  <c r="AA18" i="99"/>
  <c r="AA18" i="114"/>
  <c r="AA18" i="29"/>
  <c r="AA18" i="21"/>
  <c r="W18" i="40"/>
  <c r="W18" i="115"/>
  <c r="W18" i="77"/>
  <c r="W18" i="104"/>
  <c r="W18" i="29"/>
  <c r="W18" i="99"/>
  <c r="W18" i="21"/>
  <c r="W18" i="114"/>
  <c r="R13" i="161"/>
  <c r="R13" i="160"/>
  <c r="R13" i="162"/>
  <c r="R13" i="158"/>
  <c r="S18" i="112"/>
  <c r="R18" i="106"/>
  <c r="R18" i="40"/>
  <c r="R18" i="115"/>
  <c r="R18" i="77"/>
  <c r="R18" i="104"/>
  <c r="R18" i="29"/>
  <c r="R18" i="21"/>
  <c r="R18" i="99"/>
  <c r="R18" i="114"/>
  <c r="N13" i="161"/>
  <c r="N13" i="160"/>
  <c r="N13" i="162"/>
  <c r="N13" i="158"/>
  <c r="N18" i="106"/>
  <c r="O18" i="112"/>
  <c r="N18" i="40"/>
  <c r="N18" i="115"/>
  <c r="N18" i="77"/>
  <c r="N18" i="29"/>
  <c r="N18" i="104"/>
  <c r="N18" i="99"/>
  <c r="N18" i="114"/>
  <c r="N18" i="21"/>
  <c r="J13" i="161"/>
  <c r="J13" i="160"/>
  <c r="J13" i="162"/>
  <c r="J13" i="158"/>
  <c r="K18" i="112"/>
  <c r="J18" i="106"/>
  <c r="J18" i="40"/>
  <c r="J18" i="115"/>
  <c r="J18" i="77"/>
  <c r="J18" i="104"/>
  <c r="J18" i="99"/>
  <c r="J18" i="29"/>
  <c r="J18" i="114"/>
  <c r="J18" i="21"/>
  <c r="C19" i="2"/>
  <c r="BB15" i="40"/>
  <c r="BB15" i="77"/>
  <c r="BB15" i="115"/>
  <c r="BB15" i="29"/>
  <c r="BB15" i="21"/>
  <c r="BB15" i="114"/>
  <c r="BB15" i="104"/>
  <c r="BB15" i="99"/>
  <c r="AX15" i="40"/>
  <c r="AX15" i="77"/>
  <c r="AX15" i="115"/>
  <c r="AX15" i="29"/>
  <c r="AX15" i="21"/>
  <c r="AX15" i="104"/>
  <c r="AX15" i="114"/>
  <c r="AX15" i="99"/>
  <c r="AT15" i="77"/>
  <c r="AT15" i="115"/>
  <c r="AT15" i="40"/>
  <c r="AT15" i="29"/>
  <c r="AT15" i="21"/>
  <c r="AT15" i="114"/>
  <c r="AT15" i="99"/>
  <c r="AT15" i="104"/>
  <c r="AP16" i="2"/>
  <c r="AP15" i="77"/>
  <c r="AP15" i="40"/>
  <c r="AP15" i="115"/>
  <c r="AP15" i="29"/>
  <c r="AP15" i="21"/>
  <c r="AP15" i="114"/>
  <c r="AP15" i="99"/>
  <c r="AP15" i="104"/>
  <c r="AL16" i="2"/>
  <c r="AL15" i="40"/>
  <c r="AL15" i="77"/>
  <c r="AL15" i="115"/>
  <c r="AL15" i="29"/>
  <c r="AL15" i="21"/>
  <c r="AL15" i="114"/>
  <c r="AL15" i="104"/>
  <c r="AL15" i="99"/>
  <c r="AH16" i="2"/>
  <c r="AH15" i="40"/>
  <c r="AH15" i="77"/>
  <c r="AH15" i="115"/>
  <c r="AH15" i="29"/>
  <c r="AH15" i="21"/>
  <c r="AH15" i="104"/>
  <c r="AH15" i="114"/>
  <c r="AH15" i="99"/>
  <c r="AB16" i="2"/>
  <c r="AB15" i="40"/>
  <c r="AB15" i="115"/>
  <c r="AB15" i="29"/>
  <c r="AB15" i="77"/>
  <c r="AB15" i="21"/>
  <c r="AB15" i="104"/>
  <c r="AB15" i="114"/>
  <c r="AB15" i="99"/>
  <c r="X15" i="40"/>
  <c r="X15" i="115"/>
  <c r="X15" i="29"/>
  <c r="X15" i="77"/>
  <c r="X15" i="21"/>
  <c r="X15" i="104"/>
  <c r="X15" i="114"/>
  <c r="X15" i="99"/>
  <c r="T15" i="112"/>
  <c r="S15" i="106"/>
  <c r="S15" i="40"/>
  <c r="S15" i="115"/>
  <c r="S15" i="77"/>
  <c r="S15" i="29"/>
  <c r="S15" i="21"/>
  <c r="S15" i="104"/>
  <c r="S15" i="114"/>
  <c r="S15" i="99"/>
  <c r="P15" i="112"/>
  <c r="O15" i="106"/>
  <c r="O15" i="40"/>
  <c r="O15" i="115"/>
  <c r="O15" i="29"/>
  <c r="O15" i="21"/>
  <c r="O15" i="77"/>
  <c r="O15" i="104"/>
  <c r="O15" i="114"/>
  <c r="O15" i="99"/>
  <c r="L15" i="112"/>
  <c r="K15" i="106"/>
  <c r="K15" i="40"/>
  <c r="K15" i="115"/>
  <c r="K15" i="29"/>
  <c r="K15" i="77"/>
  <c r="K15" i="21"/>
  <c r="K15" i="104"/>
  <c r="K15" i="114"/>
  <c r="K15" i="99"/>
  <c r="H15" i="112"/>
  <c r="G15" i="106"/>
  <c r="G15" i="40"/>
  <c r="G15" i="115"/>
  <c r="G15" i="29"/>
  <c r="G15" i="77"/>
  <c r="G15" i="21"/>
  <c r="G15" i="104"/>
  <c r="G15" i="114"/>
  <c r="G15" i="99"/>
  <c r="BB12" i="40"/>
  <c r="BB12" i="115"/>
  <c r="BB12" i="77"/>
  <c r="BB12" i="29"/>
  <c r="BB12" i="21"/>
  <c r="BB12" i="114"/>
  <c r="BB12" i="99"/>
  <c r="BB12" i="104"/>
  <c r="AX12" i="40"/>
  <c r="AX12" i="115"/>
  <c r="AX12" i="77"/>
  <c r="AX12" i="29"/>
  <c r="AX12" i="21"/>
  <c r="AX12" i="114"/>
  <c r="AX12" i="104"/>
  <c r="AX12" i="99"/>
  <c r="AT12" i="40"/>
  <c r="AT12" i="115"/>
  <c r="AT12" i="77"/>
  <c r="AT12" i="29"/>
  <c r="AT12" i="21"/>
  <c r="AT12" i="114"/>
  <c r="AT12" i="104"/>
  <c r="AT12" i="99"/>
  <c r="AP12" i="40"/>
  <c r="AP12" i="115"/>
  <c r="AP12" i="77"/>
  <c r="AP12" i="29"/>
  <c r="AP12" i="21"/>
  <c r="AP12" i="104"/>
  <c r="AP12" i="114"/>
  <c r="AP12" i="99"/>
  <c r="AL13" i="2"/>
  <c r="AL12" i="40"/>
  <c r="AL12" i="115"/>
  <c r="AL12" i="77"/>
  <c r="AL12" i="29"/>
  <c r="AL12" i="21"/>
  <c r="AL12" i="114"/>
  <c r="AL12" i="99"/>
  <c r="AL12" i="104"/>
  <c r="AH12" i="40"/>
  <c r="AH12" i="115"/>
  <c r="AH12" i="77"/>
  <c r="AH12" i="29"/>
  <c r="AH12" i="21"/>
  <c r="AH12" i="114"/>
  <c r="AH12" i="104"/>
  <c r="AH12" i="99"/>
  <c r="AB12" i="40"/>
  <c r="AB12" i="115"/>
  <c r="AB12" i="77"/>
  <c r="AB12" i="29"/>
  <c r="AB12" i="21"/>
  <c r="AB12" i="104"/>
  <c r="AB12" i="99"/>
  <c r="AB12" i="114"/>
  <c r="X12" i="115"/>
  <c r="X12" i="29"/>
  <c r="X12" i="40"/>
  <c r="X12" i="21"/>
  <c r="X12" i="104"/>
  <c r="X12" i="99"/>
  <c r="X12" i="114"/>
  <c r="X12" i="77"/>
  <c r="T12" i="112"/>
  <c r="S12" i="106"/>
  <c r="S12" i="40"/>
  <c r="S12" i="115"/>
  <c r="S12" i="29"/>
  <c r="S12" i="77"/>
  <c r="S12" i="21"/>
  <c r="S12" i="104"/>
  <c r="S12" i="99"/>
  <c r="S12" i="114"/>
  <c r="O13" i="167"/>
  <c r="O13" i="166"/>
  <c r="O13" i="165"/>
  <c r="O13" i="164"/>
  <c r="K12" i="163"/>
  <c r="P12" i="112"/>
  <c r="O12" i="106"/>
  <c r="O12" i="40"/>
  <c r="O12" i="115"/>
  <c r="O12" i="29"/>
  <c r="O12" i="77"/>
  <c r="O12" i="21"/>
  <c r="O12" i="104"/>
  <c r="O12" i="99"/>
  <c r="O12" i="114"/>
  <c r="K13" i="167"/>
  <c r="K13" i="166"/>
  <c r="K13" i="165"/>
  <c r="K13" i="164"/>
  <c r="G12" i="163"/>
  <c r="L12" i="112"/>
  <c r="K12" i="106"/>
  <c r="K12" i="40"/>
  <c r="K12" i="115"/>
  <c r="K12" i="77"/>
  <c r="K12" i="29"/>
  <c r="K12" i="21"/>
  <c r="K12" i="104"/>
  <c r="K12" i="99"/>
  <c r="K12" i="114"/>
  <c r="G13" i="167"/>
  <c r="G13" i="166"/>
  <c r="G13" i="165"/>
  <c r="G13" i="164"/>
  <c r="C12" i="163"/>
  <c r="H12" i="112"/>
  <c r="G12" i="106"/>
  <c r="G12" i="115"/>
  <c r="G12" i="40"/>
  <c r="G12" i="29"/>
  <c r="G12" i="21"/>
  <c r="G12" i="104"/>
  <c r="G12" i="77"/>
  <c r="G12" i="99"/>
  <c r="G12" i="114"/>
  <c r="BD9" i="40"/>
  <c r="BD9" i="115"/>
  <c r="BD9" i="29"/>
  <c r="BD9" i="77"/>
  <c r="BD9" i="21"/>
  <c r="BD9" i="104"/>
  <c r="BD9" i="114"/>
  <c r="BD9" i="99"/>
  <c r="AZ9" i="40"/>
  <c r="AZ9" i="115"/>
  <c r="AZ9" i="77"/>
  <c r="AZ9" i="29"/>
  <c r="AZ9" i="21"/>
  <c r="AZ9" i="104"/>
  <c r="AZ9" i="114"/>
  <c r="AZ9" i="99"/>
  <c r="AV9" i="40"/>
  <c r="AV9" i="115"/>
  <c r="AV9" i="29"/>
  <c r="AV9" i="21"/>
  <c r="AV9" i="104"/>
  <c r="AV9" i="77"/>
  <c r="AV9" i="114"/>
  <c r="AV9" i="99"/>
  <c r="AR10" i="2"/>
  <c r="AR9" i="40"/>
  <c r="AR9" i="115"/>
  <c r="AR9" i="29"/>
  <c r="AR9" i="21"/>
  <c r="AR9" i="77"/>
  <c r="AR9" i="104"/>
  <c r="AR9" i="114"/>
  <c r="AR9" i="99"/>
  <c r="AN10" i="2"/>
  <c r="AN9" i="40"/>
  <c r="AN9" i="115"/>
  <c r="AN9" i="29"/>
  <c r="AN9" i="21"/>
  <c r="AN9" i="77"/>
  <c r="AN9" i="104"/>
  <c r="AN9" i="114"/>
  <c r="AN9" i="99"/>
  <c r="AJ9" i="40"/>
  <c r="AJ9" i="115"/>
  <c r="AJ9" i="77"/>
  <c r="AJ9" i="29"/>
  <c r="AJ9" i="21"/>
  <c r="AJ9" i="104"/>
  <c r="AJ9" i="114"/>
  <c r="AJ9" i="99"/>
  <c r="AF9" i="40"/>
  <c r="AF9" i="115"/>
  <c r="AF9" i="29"/>
  <c r="AF9" i="21"/>
  <c r="AF9" i="77"/>
  <c r="AF9" i="104"/>
  <c r="AF9" i="114"/>
  <c r="AF9" i="99"/>
  <c r="Z9" i="77"/>
  <c r="Z9" i="115"/>
  <c r="Z9" i="29"/>
  <c r="Z9" i="40"/>
  <c r="Z9" i="21"/>
  <c r="Z9" i="114"/>
  <c r="Z9" i="99"/>
  <c r="Z9" i="104"/>
  <c r="U10" i="162"/>
  <c r="U10" i="160"/>
  <c r="U10" i="161"/>
  <c r="U10" i="158"/>
  <c r="U9" i="77"/>
  <c r="U9" i="40"/>
  <c r="U9" i="115"/>
  <c r="U9" i="29"/>
  <c r="U9" i="21"/>
  <c r="U9" i="114"/>
  <c r="U9" i="104"/>
  <c r="U9" i="99"/>
  <c r="Q10" i="167"/>
  <c r="Q10" i="166"/>
  <c r="Q10" i="165"/>
  <c r="Q10" i="164"/>
  <c r="M9" i="163"/>
  <c r="Q10" i="160"/>
  <c r="Q10" i="162"/>
  <c r="Q10" i="161"/>
  <c r="Q10" i="158"/>
  <c r="R9" i="112"/>
  <c r="Q9" i="106"/>
  <c r="Q9" i="40"/>
  <c r="Q9" i="77"/>
  <c r="Q9" i="115"/>
  <c r="Q9" i="29"/>
  <c r="Q9" i="21"/>
  <c r="Q9" i="104"/>
  <c r="Q9" i="114"/>
  <c r="Q9" i="99"/>
  <c r="M10" i="167"/>
  <c r="M10" i="166"/>
  <c r="M10" i="165"/>
  <c r="M10" i="164"/>
  <c r="I9" i="163"/>
  <c r="M10" i="162"/>
  <c r="M10" i="160"/>
  <c r="M10" i="161"/>
  <c r="M10" i="158"/>
  <c r="N9" i="112"/>
  <c r="M9" i="106"/>
  <c r="M9" i="40"/>
  <c r="M9" i="77"/>
  <c r="M9" i="115"/>
  <c r="M9" i="29"/>
  <c r="M9" i="21"/>
  <c r="M9" i="114"/>
  <c r="M9" i="99"/>
  <c r="M9" i="104"/>
  <c r="I10" i="167"/>
  <c r="I10" i="166"/>
  <c r="I10" i="165"/>
  <c r="I10" i="164"/>
  <c r="E9" i="163"/>
  <c r="I10" i="160"/>
  <c r="I10" i="162"/>
  <c r="I10" i="161"/>
  <c r="I10" i="158"/>
  <c r="J9" i="112"/>
  <c r="I9" i="106"/>
  <c r="I9" i="77"/>
  <c r="I9" i="115"/>
  <c r="I9" i="40"/>
  <c r="I9" i="29"/>
  <c r="I9" i="21"/>
  <c r="I9" i="114"/>
  <c r="I9" i="99"/>
  <c r="I9" i="104"/>
  <c r="BD7" i="40"/>
  <c r="BD7" i="29"/>
  <c r="BD7" i="21"/>
  <c r="BD7" i="115"/>
  <c r="BD7" i="77"/>
  <c r="BD7" i="104"/>
  <c r="BD7" i="114"/>
  <c r="BD7" i="99"/>
  <c r="AZ7" i="40"/>
  <c r="AZ7" i="115"/>
  <c r="AZ7" i="29"/>
  <c r="AZ7" i="21"/>
  <c r="AZ7" i="77"/>
  <c r="AZ7" i="104"/>
  <c r="AZ7" i="114"/>
  <c r="AZ7" i="99"/>
  <c r="AV7" i="40"/>
  <c r="AV7" i="77"/>
  <c r="AV7" i="29"/>
  <c r="AV7" i="21"/>
  <c r="AV7" i="104"/>
  <c r="AV7" i="115"/>
  <c r="AV7" i="114"/>
  <c r="AV7" i="99"/>
  <c r="AR7" i="40"/>
  <c r="AR7" i="29"/>
  <c r="AR7" i="21"/>
  <c r="AR7" i="115"/>
  <c r="AR7" i="77"/>
  <c r="AR7" i="104"/>
  <c r="AR7" i="114"/>
  <c r="AR7" i="99"/>
  <c r="AN7" i="40"/>
  <c r="AN7" i="29"/>
  <c r="AN7" i="21"/>
  <c r="AN7" i="115"/>
  <c r="AN7" i="77"/>
  <c r="AN7" i="104"/>
  <c r="AN7" i="114"/>
  <c r="AN7" i="99"/>
  <c r="AJ7" i="40"/>
  <c r="AJ7" i="115"/>
  <c r="AJ7" i="29"/>
  <c r="AJ7" i="21"/>
  <c r="AJ7" i="77"/>
  <c r="AJ7" i="104"/>
  <c r="AJ7" i="114"/>
  <c r="AJ7" i="99"/>
  <c r="AF7" i="40"/>
  <c r="AF7" i="77"/>
  <c r="AF7" i="29"/>
  <c r="AF7" i="21"/>
  <c r="AF7" i="115"/>
  <c r="AF7" i="104"/>
  <c r="AF7" i="114"/>
  <c r="AF7" i="99"/>
  <c r="Z7" i="40"/>
  <c r="Z7" i="115"/>
  <c r="Z7" i="77"/>
  <c r="Z7" i="29"/>
  <c r="Z7" i="21"/>
  <c r="Z7" i="114"/>
  <c r="Z7" i="99"/>
  <c r="Z7" i="104"/>
  <c r="U8" i="162"/>
  <c r="U8" i="161"/>
  <c r="U8" i="158"/>
  <c r="U8" i="160"/>
  <c r="U7" i="40"/>
  <c r="U7" i="115"/>
  <c r="U7" i="77"/>
  <c r="U7" i="29"/>
  <c r="U7" i="114"/>
  <c r="U7" i="99"/>
  <c r="U7" i="21"/>
  <c r="U7" i="104"/>
  <c r="Q8" i="162"/>
  <c r="Q8" i="167"/>
  <c r="Q8" i="166"/>
  <c r="Q8" i="165"/>
  <c r="Q8" i="164"/>
  <c r="M7" i="163"/>
  <c r="Q8" i="161"/>
  <c r="Q8" i="160"/>
  <c r="Q8" i="158"/>
  <c r="R7" i="112"/>
  <c r="Q7" i="106"/>
  <c r="Q7" i="40"/>
  <c r="Q7" i="115"/>
  <c r="Q7" i="77"/>
  <c r="Q7" i="29"/>
  <c r="Q7" i="21"/>
  <c r="Q7" i="114"/>
  <c r="Q7" i="99"/>
  <c r="Q7" i="104"/>
  <c r="M8" i="162"/>
  <c r="M8" i="167"/>
  <c r="M8" i="166"/>
  <c r="M8" i="165"/>
  <c r="M8" i="164"/>
  <c r="I7" i="163"/>
  <c r="M8" i="161"/>
  <c r="M8" i="158"/>
  <c r="M8" i="160"/>
  <c r="N7" i="112"/>
  <c r="M7" i="106"/>
  <c r="M7" i="40"/>
  <c r="M7" i="115"/>
  <c r="M7" i="77"/>
  <c r="M7" i="29"/>
  <c r="M7" i="21"/>
  <c r="M7" i="104"/>
  <c r="M7" i="114"/>
  <c r="M7" i="99"/>
  <c r="I8" i="162"/>
  <c r="I8" i="167"/>
  <c r="I8" i="166"/>
  <c r="I8" i="165"/>
  <c r="I8" i="164"/>
  <c r="E7" i="163"/>
  <c r="I8" i="161"/>
  <c r="I8" i="160"/>
  <c r="I8" i="158"/>
  <c r="I7" i="106"/>
  <c r="J7" i="112"/>
  <c r="I7" i="40"/>
  <c r="I7" i="115"/>
  <c r="I7" i="77"/>
  <c r="I7" i="29"/>
  <c r="I7" i="21"/>
  <c r="I7" i="114"/>
  <c r="I7" i="99"/>
  <c r="I7" i="104"/>
  <c r="B43" i="2"/>
  <c r="D42" i="106"/>
  <c r="BC41" i="114"/>
  <c r="BC41" i="21"/>
  <c r="BC41" i="104"/>
  <c r="BC41" i="99"/>
  <c r="AI41" i="114"/>
  <c r="AI41" i="21"/>
  <c r="AI41" i="104"/>
  <c r="AI41" i="99"/>
  <c r="U41" i="112"/>
  <c r="T41" i="106"/>
  <c r="T41" i="21"/>
  <c r="T41" i="104"/>
  <c r="T41" i="99"/>
  <c r="T41" i="114"/>
  <c r="AV34" i="40"/>
  <c r="AV34" i="115"/>
  <c r="AV34" i="77"/>
  <c r="AV34" i="29"/>
  <c r="AV34" i="21"/>
  <c r="AV34" i="99"/>
  <c r="AV34" i="114"/>
  <c r="AV34" i="104"/>
  <c r="AF34" i="40"/>
  <c r="AF34" i="115"/>
  <c r="AF34" i="77"/>
  <c r="AF34" i="29"/>
  <c r="AF34" i="21"/>
  <c r="AF34" i="99"/>
  <c r="AF34" i="114"/>
  <c r="AF34" i="104"/>
  <c r="M34" i="106"/>
  <c r="N34" i="112"/>
  <c r="M34" i="40"/>
  <c r="M34" i="115"/>
  <c r="M34" i="77"/>
  <c r="M34" i="29"/>
  <c r="M34" i="21"/>
  <c r="M34" i="114"/>
  <c r="M34" i="104"/>
  <c r="M34" i="99"/>
  <c r="AZ29" i="40"/>
  <c r="AZ29" i="115"/>
  <c r="AZ29" i="77"/>
  <c r="AZ29" i="29"/>
  <c r="AZ29" i="21"/>
  <c r="AZ29" i="99"/>
  <c r="AZ29" i="114"/>
  <c r="AZ29" i="104"/>
  <c r="AR29" i="40"/>
  <c r="AR29" i="115"/>
  <c r="AR29" i="77"/>
  <c r="AR29" i="29"/>
  <c r="AR29" i="21"/>
  <c r="AR29" i="99"/>
  <c r="AR29" i="114"/>
  <c r="AR29" i="104"/>
  <c r="AF29" i="115"/>
  <c r="AF29" i="77"/>
  <c r="AF29" i="29"/>
  <c r="AF29" i="40"/>
  <c r="AF29" i="21"/>
  <c r="AF29" i="99"/>
  <c r="AF29" i="114"/>
  <c r="AF29" i="104"/>
  <c r="I24" i="161"/>
  <c r="I24" i="162"/>
  <c r="I24" i="158"/>
  <c r="I24" i="160"/>
  <c r="I29" i="106"/>
  <c r="J29" i="112"/>
  <c r="I29" i="40"/>
  <c r="I29" i="115"/>
  <c r="I29" i="77"/>
  <c r="I29" i="29"/>
  <c r="I29" i="21"/>
  <c r="I29" i="114"/>
  <c r="I29" i="104"/>
  <c r="I29" i="99"/>
  <c r="AR25" i="2"/>
  <c r="AR24" i="40"/>
  <c r="AR24" i="115"/>
  <c r="AR24" i="77"/>
  <c r="AR24" i="29"/>
  <c r="AR24" i="21"/>
  <c r="AR24" i="104"/>
  <c r="AR24" i="99"/>
  <c r="AR24" i="114"/>
  <c r="Q19" i="161"/>
  <c r="Q19" i="160"/>
  <c r="Q19" i="162"/>
  <c r="Q19" i="158"/>
  <c r="R24" i="112"/>
  <c r="Q24" i="106"/>
  <c r="Q24" i="40"/>
  <c r="Q24" i="115"/>
  <c r="Q24" i="77"/>
  <c r="Q24" i="29"/>
  <c r="Q24" i="21"/>
  <c r="Q24" i="114"/>
  <c r="Q24" i="104"/>
  <c r="Q24" i="99"/>
  <c r="AZ21" i="40"/>
  <c r="AZ21" i="115"/>
  <c r="AZ21" i="77"/>
  <c r="AZ21" i="29"/>
  <c r="AZ21" i="21"/>
  <c r="AZ21" i="104"/>
  <c r="AZ21" i="114"/>
  <c r="AZ21" i="99"/>
  <c r="AF21" i="40"/>
  <c r="AF21" i="115"/>
  <c r="AF21" i="29"/>
  <c r="AF21" i="21"/>
  <c r="AF21" i="104"/>
  <c r="AF21" i="77"/>
  <c r="AF21" i="114"/>
  <c r="AF21" i="99"/>
  <c r="AZ18" i="40"/>
  <c r="AZ18" i="115"/>
  <c r="AZ18" i="29"/>
  <c r="AZ18" i="77"/>
  <c r="AZ18" i="21"/>
  <c r="AZ18" i="104"/>
  <c r="AZ18" i="99"/>
  <c r="AZ18" i="114"/>
  <c r="AF18" i="40"/>
  <c r="AF18" i="115"/>
  <c r="AF18" i="29"/>
  <c r="AF18" i="77"/>
  <c r="AF18" i="21"/>
  <c r="AF18" i="104"/>
  <c r="AF18" i="99"/>
  <c r="AF18" i="114"/>
  <c r="U13" i="161"/>
  <c r="U13" i="160"/>
  <c r="U13" i="162"/>
  <c r="U13" i="158"/>
  <c r="U18" i="40"/>
  <c r="U18" i="115"/>
  <c r="U18" i="77"/>
  <c r="U18" i="29"/>
  <c r="U18" i="21"/>
  <c r="U18" i="114"/>
  <c r="U18" i="99"/>
  <c r="U18" i="104"/>
  <c r="BA16" i="2"/>
  <c r="BA15" i="40"/>
  <c r="BA15" i="77"/>
  <c r="BA15" i="115"/>
  <c r="BA15" i="29"/>
  <c r="BA15" i="21"/>
  <c r="BA15" i="104"/>
  <c r="BA15" i="99"/>
  <c r="BA15" i="114"/>
  <c r="AS16" i="2"/>
  <c r="AS15" i="40"/>
  <c r="AS15" i="77"/>
  <c r="AS15" i="115"/>
  <c r="AS15" i="29"/>
  <c r="AS15" i="21"/>
  <c r="AS15" i="104"/>
  <c r="AS15" i="99"/>
  <c r="AS15" i="114"/>
  <c r="AA15" i="40"/>
  <c r="AA15" i="77"/>
  <c r="AA15" i="115"/>
  <c r="AA15" i="104"/>
  <c r="AA15" i="29"/>
  <c r="AA15" i="21"/>
  <c r="AA15" i="114"/>
  <c r="AA15" i="99"/>
  <c r="O15" i="112"/>
  <c r="N15" i="106"/>
  <c r="N15" i="40"/>
  <c r="N15" i="77"/>
  <c r="N15" i="115"/>
  <c r="N15" i="104"/>
  <c r="N15" i="29"/>
  <c r="N15" i="21"/>
  <c r="N15" i="114"/>
  <c r="N15" i="99"/>
  <c r="BA13" i="2"/>
  <c r="BA12" i="40"/>
  <c r="BA12" i="77"/>
  <c r="BA12" i="115"/>
  <c r="BA12" i="29"/>
  <c r="BA12" i="21"/>
  <c r="BA12" i="104"/>
  <c r="BA12" i="99"/>
  <c r="BA12" i="114"/>
  <c r="AO12" i="40"/>
  <c r="AO12" i="77"/>
  <c r="AO12" i="29"/>
  <c r="AO12" i="115"/>
  <c r="AO12" i="21"/>
  <c r="AO12" i="104"/>
  <c r="AO12" i="99"/>
  <c r="AO12" i="114"/>
  <c r="AG12" i="40"/>
  <c r="AG12" i="77"/>
  <c r="AG12" i="115"/>
  <c r="AG12" i="29"/>
  <c r="AG12" i="21"/>
  <c r="AG12" i="104"/>
  <c r="AG12" i="99"/>
  <c r="AG12" i="114"/>
  <c r="S12" i="112"/>
  <c r="R12" i="106"/>
  <c r="R12" i="40"/>
  <c r="R12" i="115"/>
  <c r="R12" i="77"/>
  <c r="R12" i="104"/>
  <c r="R12" i="29"/>
  <c r="R12" i="21"/>
  <c r="R12" i="99"/>
  <c r="R12" i="114"/>
  <c r="C13" i="2"/>
  <c r="AY9" i="40"/>
  <c r="AY9" i="77"/>
  <c r="AY9" i="21"/>
  <c r="AY9" i="104"/>
  <c r="AY9" i="29"/>
  <c r="AY9" i="114"/>
  <c r="AY9" i="115"/>
  <c r="AY9" i="99"/>
  <c r="AQ9" i="40"/>
  <c r="AQ9" i="77"/>
  <c r="AQ9" i="115"/>
  <c r="AQ9" i="104"/>
  <c r="AQ9" i="29"/>
  <c r="AQ9" i="21"/>
  <c r="AQ9" i="114"/>
  <c r="AQ9" i="99"/>
  <c r="AM9" i="40"/>
  <c r="AM9" i="77"/>
  <c r="AM9" i="115"/>
  <c r="AM9" i="29"/>
  <c r="AM9" i="104"/>
  <c r="AM9" i="21"/>
  <c r="AM9" i="114"/>
  <c r="AM9" i="99"/>
  <c r="AC9" i="40"/>
  <c r="AC9" i="77"/>
  <c r="AC9" i="115"/>
  <c r="AC9" i="29"/>
  <c r="AC9" i="104"/>
  <c r="AC9" i="99"/>
  <c r="AC9" i="21"/>
  <c r="AC9" i="114"/>
  <c r="T10" i="160"/>
  <c r="T10" i="161"/>
  <c r="T10" i="162"/>
  <c r="T10" i="158"/>
  <c r="U9" i="112"/>
  <c r="T9" i="106"/>
  <c r="T9" i="40"/>
  <c r="T9" i="77"/>
  <c r="T9" i="115"/>
  <c r="T9" i="29"/>
  <c r="T9" i="21"/>
  <c r="T9" i="104"/>
  <c r="T9" i="99"/>
  <c r="T9" i="114"/>
  <c r="L10" i="164"/>
  <c r="L10" i="160"/>
  <c r="L10" i="165"/>
  <c r="L10" i="166"/>
  <c r="L10" i="161"/>
  <c r="L10" i="167"/>
  <c r="H9" i="163"/>
  <c r="L10" i="162"/>
  <c r="L10" i="158"/>
  <c r="L9" i="106"/>
  <c r="M9" i="112"/>
  <c r="L9" i="40"/>
  <c r="L9" i="77"/>
  <c r="L9" i="115"/>
  <c r="L9" i="29"/>
  <c r="L9" i="104"/>
  <c r="L9" i="99"/>
  <c r="L9" i="21"/>
  <c r="L9" i="114"/>
  <c r="H10" i="161"/>
  <c r="H10" i="162"/>
  <c r="H10" i="165"/>
  <c r="H10" i="160"/>
  <c r="H10" i="166"/>
  <c r="H10" i="167"/>
  <c r="D9" i="163"/>
  <c r="H10" i="164"/>
  <c r="H10" i="158"/>
  <c r="H9" i="106"/>
  <c r="I9" i="112"/>
  <c r="H9" i="40"/>
  <c r="H9" i="77"/>
  <c r="H9" i="115"/>
  <c r="H9" i="29"/>
  <c r="H9" i="21"/>
  <c r="H9" i="104"/>
  <c r="H9" i="99"/>
  <c r="H9" i="114"/>
  <c r="AY7" i="40"/>
  <c r="AY7" i="115"/>
  <c r="AY7" i="77"/>
  <c r="AY7" i="29"/>
  <c r="AY7" i="104"/>
  <c r="AY7" i="21"/>
  <c r="AY7" i="114"/>
  <c r="AY7" i="99"/>
  <c r="AU7" i="40"/>
  <c r="AU7" i="115"/>
  <c r="AU7" i="77"/>
  <c r="AU7" i="104"/>
  <c r="AU7" i="21"/>
  <c r="AU7" i="114"/>
  <c r="AU7" i="99"/>
  <c r="AU7" i="29"/>
  <c r="AQ7" i="40"/>
  <c r="AQ7" i="115"/>
  <c r="AQ7" i="77"/>
  <c r="AQ7" i="104"/>
  <c r="AQ7" i="29"/>
  <c r="AQ7" i="21"/>
  <c r="AQ7" i="114"/>
  <c r="AQ7" i="99"/>
  <c r="AM7" i="115"/>
  <c r="AM7" i="77"/>
  <c r="AM7" i="40"/>
  <c r="AM7" i="21"/>
  <c r="AM7" i="104"/>
  <c r="AM7" i="29"/>
  <c r="AM7" i="114"/>
  <c r="AM7" i="99"/>
  <c r="AI7" i="40"/>
  <c r="AI7" i="115"/>
  <c r="AI7" i="77"/>
  <c r="AI7" i="29"/>
  <c r="AI7" i="104"/>
  <c r="AI7" i="21"/>
  <c r="AI7" i="114"/>
  <c r="AI7" i="99"/>
  <c r="AC7" i="40"/>
  <c r="AC7" i="115"/>
  <c r="AC7" i="77"/>
  <c r="AC7" i="29"/>
  <c r="AC7" i="21"/>
  <c r="AC7" i="104"/>
  <c r="AC7" i="114"/>
  <c r="AC7" i="99"/>
  <c r="Y7" i="40"/>
  <c r="Y7" i="115"/>
  <c r="Y7" i="77"/>
  <c r="Y7" i="29"/>
  <c r="Y7" i="21"/>
  <c r="Y7" i="104"/>
  <c r="Y7" i="114"/>
  <c r="Y7" i="99"/>
  <c r="T8" i="161"/>
  <c r="T8" i="162"/>
  <c r="T8" i="160"/>
  <c r="T8" i="158"/>
  <c r="U7" i="112"/>
  <c r="T7" i="106"/>
  <c r="T7" i="40"/>
  <c r="T7" i="115"/>
  <c r="T7" i="77"/>
  <c r="T7" i="29"/>
  <c r="T7" i="21"/>
  <c r="T7" i="104"/>
  <c r="T7" i="99"/>
  <c r="T7" i="114"/>
  <c r="P8" i="167"/>
  <c r="P8" i="166"/>
  <c r="P8" i="165"/>
  <c r="P8" i="164"/>
  <c r="L7" i="163"/>
  <c r="P8" i="162"/>
  <c r="P8" i="161"/>
  <c r="P8" i="160"/>
  <c r="P8" i="158"/>
  <c r="Q7" i="112"/>
  <c r="P7" i="106"/>
  <c r="P7" i="40"/>
  <c r="P7" i="115"/>
  <c r="P7" i="77"/>
  <c r="P7" i="29"/>
  <c r="P7" i="104"/>
  <c r="P7" i="21"/>
  <c r="P7" i="99"/>
  <c r="P7" i="114"/>
  <c r="H8" i="161"/>
  <c r="H8" i="167"/>
  <c r="H8" i="166"/>
  <c r="H8" i="165"/>
  <c r="H8" i="164"/>
  <c r="D7" i="163"/>
  <c r="H8" i="160"/>
  <c r="H8" i="162"/>
  <c r="H8" i="158"/>
  <c r="I7" i="112"/>
  <c r="H7" i="106"/>
  <c r="H7" i="40"/>
  <c r="H7" i="115"/>
  <c r="H7" i="77"/>
  <c r="H7" i="29"/>
  <c r="H7" i="21"/>
  <c r="H7" i="104"/>
  <c r="H7" i="114"/>
  <c r="H7" i="99"/>
  <c r="B31" i="2"/>
  <c r="B36" i="2"/>
  <c r="B26" i="2"/>
  <c r="P19" i="2"/>
  <c r="S35" i="2"/>
  <c r="S36" i="2" s="1"/>
  <c r="T13" i="2"/>
  <c r="P13" i="2"/>
  <c r="R25" i="2"/>
  <c r="R26" i="2" s="1"/>
  <c r="N25" i="2"/>
  <c r="W19" i="2"/>
  <c r="T25" i="2"/>
  <c r="L25" i="2"/>
  <c r="L26" i="2" s="1"/>
  <c r="T19" i="2"/>
  <c r="K16" i="2"/>
  <c r="W42" i="2"/>
  <c r="W43" i="2" s="1"/>
  <c r="U25" i="2"/>
  <c r="T16" i="2"/>
  <c r="P16" i="2"/>
  <c r="L16" i="2"/>
  <c r="AK42" i="2"/>
  <c r="S42" i="2"/>
  <c r="AN13" i="2"/>
  <c r="BD42" i="2"/>
  <c r="R42" i="2"/>
  <c r="R43" i="2" s="1"/>
  <c r="I19" i="2"/>
  <c r="J13" i="2"/>
  <c r="AU42" i="2"/>
  <c r="P25" i="2"/>
  <c r="M42" i="2"/>
  <c r="AH10" i="2"/>
  <c r="K42" i="2"/>
  <c r="T10" i="2"/>
  <c r="AC10" i="2"/>
  <c r="P10" i="2"/>
  <c r="W25" i="2"/>
  <c r="BA10" i="2"/>
  <c r="L10" i="2"/>
  <c r="AM30" i="2"/>
  <c r="AM31" i="2" s="1"/>
  <c r="AO42" i="2"/>
  <c r="AA13" i="2"/>
  <c r="Y10" i="2"/>
  <c r="H10" i="2"/>
  <c r="AP10" i="2"/>
  <c r="R30" i="2"/>
  <c r="R31" i="2" s="1"/>
  <c r="C22" i="2"/>
  <c r="AU19" i="2"/>
  <c r="AN30" i="2"/>
  <c r="AC19" i="2"/>
  <c r="M35" i="2"/>
  <c r="Y25" i="2"/>
  <c r="AA16" i="2"/>
  <c r="N16" i="2"/>
  <c r="AP25" i="2"/>
  <c r="AW22" i="2"/>
  <c r="Y22" i="2"/>
  <c r="AP19" i="2"/>
  <c r="AW10" i="2"/>
  <c r="AL10" i="2"/>
  <c r="AP22" i="2"/>
  <c r="T22" i="2"/>
  <c r="AH25" i="2"/>
  <c r="AL22" i="2"/>
  <c r="P22" i="2"/>
  <c r="AG10" i="2"/>
  <c r="BC35" i="2"/>
  <c r="AW25" i="2"/>
  <c r="BA22" i="2"/>
  <c r="AH22" i="2"/>
  <c r="H22" i="2"/>
  <c r="G30" i="2"/>
  <c r="Y19" i="2"/>
  <c r="L19" i="2"/>
  <c r="AY13" i="2"/>
  <c r="W13" i="2"/>
  <c r="AZ10" i="2"/>
  <c r="AF30" i="2"/>
  <c r="BC25" i="2"/>
  <c r="AU13" i="2"/>
  <c r="AJ13" i="2"/>
  <c r="R13" i="2"/>
  <c r="AB10" i="2"/>
  <c r="S10" i="2"/>
  <c r="X35" i="2"/>
  <c r="AY30" i="2"/>
  <c r="S30" i="2"/>
  <c r="AN25" i="2"/>
  <c r="AC22" i="2"/>
  <c r="L22" i="2"/>
  <c r="AF19" i="2"/>
  <c r="H19" i="2"/>
  <c r="AR13" i="2"/>
  <c r="AF13" i="2"/>
  <c r="N13" i="2"/>
  <c r="AC13" i="2"/>
  <c r="K35" i="2"/>
  <c r="BD30" i="2"/>
  <c r="AZ30" i="2"/>
  <c r="AV30" i="2"/>
  <c r="AS30" i="2"/>
  <c r="AO30" i="2"/>
  <c r="AK30" i="2"/>
  <c r="AG30" i="2"/>
  <c r="AB30" i="2"/>
  <c r="X30" i="2"/>
  <c r="O30" i="2"/>
  <c r="K30" i="2"/>
  <c r="AB22" i="2"/>
  <c r="K22" i="2"/>
  <c r="L13" i="2"/>
  <c r="BD35" i="2"/>
  <c r="AV35" i="2"/>
  <c r="AS35" i="2"/>
  <c r="AO35" i="2"/>
  <c r="AG35" i="2"/>
  <c r="AB35" i="2"/>
  <c r="O35" i="2"/>
  <c r="G35" i="2"/>
  <c r="J26" i="2"/>
  <c r="BC13" i="2"/>
  <c r="AF35" i="2"/>
  <c r="AA30" i="2"/>
  <c r="AU35" i="2"/>
  <c r="AN35" i="2"/>
  <c r="AN19" i="2"/>
  <c r="AJ31" i="2"/>
  <c r="T26" i="2"/>
  <c r="AN43" i="2"/>
  <c r="J42" i="2"/>
  <c r="AQ30" i="2"/>
  <c r="Z30" i="2"/>
  <c r="I30" i="2"/>
  <c r="BD25" i="2"/>
  <c r="AS25" i="2"/>
  <c r="AK25" i="2"/>
  <c r="AB25" i="2"/>
  <c r="X25" i="2"/>
  <c r="O25" i="2"/>
  <c r="G25" i="2"/>
  <c r="AY22" i="2"/>
  <c r="W22" i="2"/>
  <c r="N19" i="2"/>
  <c r="AZ42" i="2"/>
  <c r="AT43" i="2"/>
  <c r="AJ42" i="2"/>
  <c r="AB42" i="2"/>
  <c r="O42" i="2"/>
  <c r="G42" i="2"/>
  <c r="BB42" i="2"/>
  <c r="AX42" i="2"/>
  <c r="AQ42" i="2"/>
  <c r="AM42" i="2"/>
  <c r="AI42" i="2"/>
  <c r="Z42" i="2"/>
  <c r="U42" i="2"/>
  <c r="Q42" i="2"/>
  <c r="I42" i="2"/>
  <c r="AX35" i="2"/>
  <c r="AK36" i="2"/>
  <c r="BA35" i="2"/>
  <c r="AW35" i="2"/>
  <c r="AP35" i="2"/>
  <c r="AL35" i="2"/>
  <c r="AH35" i="2"/>
  <c r="AC35" i="2"/>
  <c r="Y35" i="2"/>
  <c r="T35" i="2"/>
  <c r="P35" i="2"/>
  <c r="L35" i="2"/>
  <c r="H35" i="2"/>
  <c r="C35" i="2"/>
  <c r="AS31" i="2"/>
  <c r="BC30" i="2"/>
  <c r="AV31" i="2"/>
  <c r="AR30" i="2"/>
  <c r="W30" i="2"/>
  <c r="J30" i="2"/>
  <c r="BA30" i="2"/>
  <c r="AW30" i="2"/>
  <c r="AP30" i="2"/>
  <c r="AL30" i="2"/>
  <c r="AH30" i="2"/>
  <c r="AC30" i="2"/>
  <c r="Y30" i="2"/>
  <c r="T30" i="2"/>
  <c r="P30" i="2"/>
  <c r="L30" i="2"/>
  <c r="H30" i="2"/>
  <c r="C30" i="2"/>
  <c r="BA25" i="2"/>
  <c r="AL25" i="2"/>
  <c r="AC25" i="2"/>
  <c r="H25" i="2"/>
  <c r="AS22" i="2"/>
  <c r="AA22" i="2"/>
  <c r="N22" i="2"/>
  <c r="BB22" i="2"/>
  <c r="AX22" i="2"/>
  <c r="AT22" i="2"/>
  <c r="AQ22" i="2"/>
  <c r="AM22" i="2"/>
  <c r="AI22" i="2"/>
  <c r="Z22" i="2"/>
  <c r="U22" i="2"/>
  <c r="Q22" i="2"/>
  <c r="M22" i="2"/>
  <c r="I22" i="2"/>
  <c r="BB19" i="2"/>
  <c r="AX19" i="2"/>
  <c r="AT19" i="2"/>
  <c r="AQ19" i="2"/>
  <c r="AM19" i="2"/>
  <c r="AI19" i="2"/>
  <c r="Z19" i="2"/>
  <c r="U19" i="2"/>
  <c r="Q19" i="2"/>
  <c r="M19" i="2"/>
  <c r="AF16" i="2"/>
  <c r="BD13" i="2"/>
  <c r="AZ13" i="2"/>
  <c r="AV13" i="2"/>
  <c r="AS13" i="2"/>
  <c r="AO13" i="2"/>
  <c r="AK13" i="2"/>
  <c r="AG13" i="2"/>
  <c r="AB13" i="2"/>
  <c r="X13" i="2"/>
  <c r="S13" i="2"/>
  <c r="O13" i="2"/>
  <c r="K13" i="2"/>
  <c r="G13" i="2"/>
  <c r="AS10" i="2"/>
  <c r="AF10" i="2"/>
  <c r="K10" i="2"/>
  <c r="BB10" i="2"/>
  <c r="AX10" i="2"/>
  <c r="AT10" i="2"/>
  <c r="AQ10" i="2"/>
  <c r="AM10" i="2"/>
  <c r="AI10" i="2"/>
  <c r="Z10" i="2"/>
  <c r="U10" i="2"/>
  <c r="Q10" i="2"/>
  <c r="M10" i="2"/>
  <c r="I10" i="2"/>
  <c r="BC42" i="2"/>
  <c r="AR43" i="2"/>
  <c r="AA43" i="2"/>
  <c r="BB35" i="2"/>
  <c r="AM35" i="2"/>
  <c r="X31" i="2"/>
  <c r="AI30" i="2"/>
  <c r="Q30" i="2"/>
  <c r="AJ22" i="2"/>
  <c r="J22" i="2"/>
  <c r="BB16" i="2"/>
  <c r="AT16" i="2"/>
  <c r="AM16" i="2"/>
  <c r="U16" i="2"/>
  <c r="Q16" i="2"/>
  <c r="I16" i="2"/>
  <c r="AJ10" i="2"/>
  <c r="AY42" i="2"/>
  <c r="AS42" i="2"/>
  <c r="AG42" i="2"/>
  <c r="X42" i="2"/>
  <c r="N42" i="2"/>
  <c r="BA42" i="2"/>
  <c r="AW42" i="2"/>
  <c r="AP42" i="2"/>
  <c r="AL42" i="2"/>
  <c r="AH42" i="2"/>
  <c r="AC42" i="2"/>
  <c r="Y42" i="2"/>
  <c r="T42" i="2"/>
  <c r="P42" i="2"/>
  <c r="L42" i="2"/>
  <c r="H42" i="2"/>
  <c r="C42" i="2"/>
  <c r="AQ35" i="2"/>
  <c r="AI35" i="2"/>
  <c r="Q35" i="2"/>
  <c r="I35" i="2"/>
  <c r="BB30" i="2"/>
  <c r="AU30" i="2"/>
  <c r="U30" i="2"/>
  <c r="N30" i="2"/>
  <c r="W26" i="2"/>
  <c r="AA26" i="2"/>
  <c r="BB25" i="2"/>
  <c r="AX25" i="2"/>
  <c r="AT25" i="2"/>
  <c r="AQ25" i="2"/>
  <c r="AM25" i="2"/>
  <c r="AI25" i="2"/>
  <c r="Z25" i="2"/>
  <c r="Q25" i="2"/>
  <c r="M25" i="2"/>
  <c r="AF22" i="2"/>
  <c r="AY19" i="2"/>
  <c r="AR19" i="2"/>
  <c r="AJ19" i="2"/>
  <c r="AA19" i="2"/>
  <c r="R19" i="2"/>
  <c r="J19" i="2"/>
  <c r="AN16" i="2"/>
  <c r="BD16" i="2"/>
  <c r="AZ16" i="2"/>
  <c r="AV16" i="2"/>
  <c r="AO16" i="2"/>
  <c r="AK16" i="2"/>
  <c r="AG16" i="2"/>
  <c r="X16" i="2"/>
  <c r="S16" i="2"/>
  <c r="O16" i="2"/>
  <c r="G16" i="2"/>
  <c r="AW13" i="2"/>
  <c r="AP13" i="2"/>
  <c r="AH13" i="2"/>
  <c r="Y13" i="2"/>
  <c r="H13" i="2"/>
  <c r="BC10" i="2"/>
  <c r="AV10" i="2"/>
  <c r="AK10" i="2"/>
  <c r="W10" i="2"/>
  <c r="O10" i="2"/>
  <c r="J10" i="2"/>
  <c r="AK43" i="2"/>
  <c r="AZ36" i="2"/>
  <c r="U35" i="2"/>
  <c r="AX30" i="2"/>
  <c r="AU26" i="2"/>
  <c r="I26" i="2"/>
  <c r="AZ25" i="2"/>
  <c r="AV25" i="2"/>
  <c r="AO25" i="2"/>
  <c r="AG25" i="2"/>
  <c r="S25" i="2"/>
  <c r="K25" i="2"/>
  <c r="BC22" i="2"/>
  <c r="AR22" i="2"/>
  <c r="R22" i="2"/>
  <c r="AX16" i="2"/>
  <c r="AQ16" i="2"/>
  <c r="AI16" i="2"/>
  <c r="Z16" i="2"/>
  <c r="M16" i="2"/>
  <c r="AY10" i="2"/>
  <c r="R10" i="2"/>
  <c r="AV43" i="2"/>
  <c r="AF42" i="2"/>
  <c r="X36" i="2"/>
  <c r="BC36" i="2"/>
  <c r="Z35" i="2"/>
  <c r="AY35" i="2"/>
  <c r="AR35" i="2"/>
  <c r="AJ35" i="2"/>
  <c r="AA35" i="2"/>
  <c r="W35" i="2"/>
  <c r="R35" i="2"/>
  <c r="N35" i="2"/>
  <c r="J35" i="2"/>
  <c r="AF31" i="2"/>
  <c r="AT30" i="2"/>
  <c r="M30" i="2"/>
  <c r="AF26" i="2"/>
  <c r="AH26" i="2"/>
  <c r="C26" i="2"/>
  <c r="AU22" i="2"/>
  <c r="AN22" i="2"/>
  <c r="BD22" i="2"/>
  <c r="AZ22" i="2"/>
  <c r="AV22" i="2"/>
  <c r="AO22" i="2"/>
  <c r="AK22" i="2"/>
  <c r="AG22" i="2"/>
  <c r="X22" i="2"/>
  <c r="S22" i="2"/>
  <c r="O22" i="2"/>
  <c r="G22" i="2"/>
  <c r="BD19" i="2"/>
  <c r="AZ19" i="2"/>
  <c r="AV19" i="2"/>
  <c r="AS19" i="2"/>
  <c r="AO19" i="2"/>
  <c r="AK19" i="2"/>
  <c r="AG19" i="2"/>
  <c r="AB19" i="2"/>
  <c r="X19" i="2"/>
  <c r="S19" i="2"/>
  <c r="O19" i="2"/>
  <c r="K19" i="2"/>
  <c r="G19" i="2"/>
  <c r="BC16" i="2"/>
  <c r="AY16" i="2"/>
  <c r="AR16" i="2"/>
  <c r="AJ16" i="2"/>
  <c r="W16" i="2"/>
  <c r="R16" i="2"/>
  <c r="J16" i="2"/>
  <c r="BB13" i="2"/>
  <c r="AX13" i="2"/>
  <c r="AT13" i="2"/>
  <c r="AQ13" i="2"/>
  <c r="AM13" i="2"/>
  <c r="AI13" i="2"/>
  <c r="Z13" i="2"/>
  <c r="U13" i="2"/>
  <c r="Q13" i="2"/>
  <c r="M13" i="2"/>
  <c r="I13" i="2"/>
  <c r="AU10" i="2"/>
  <c r="N10" i="2"/>
  <c r="BD10" i="2"/>
  <c r="AO10" i="2"/>
  <c r="X10" i="2"/>
  <c r="G10" i="2"/>
  <c r="AI14" i="93" l="1"/>
  <c r="AI14" i="118"/>
  <c r="AI14" i="92"/>
  <c r="AI14" i="94"/>
  <c r="AI14" i="91"/>
  <c r="AJ11" i="93"/>
  <c r="AJ11" i="92"/>
  <c r="AJ11" i="91"/>
  <c r="AJ11" i="94"/>
  <c r="AJ11" i="118"/>
  <c r="X11" i="93"/>
  <c r="X11" i="92"/>
  <c r="X11" i="118"/>
  <c r="X11" i="91"/>
  <c r="X11" i="94"/>
  <c r="Z14" i="93"/>
  <c r="Z14" i="118"/>
  <c r="Z14" i="92"/>
  <c r="Z14" i="94"/>
  <c r="Z14" i="91"/>
  <c r="AB14" i="93"/>
  <c r="AB14" i="118"/>
  <c r="AB14" i="92"/>
  <c r="AB14" i="91"/>
  <c r="AB14" i="94"/>
  <c r="E11" i="93"/>
  <c r="E11" i="118"/>
  <c r="E11" i="92"/>
  <c r="E11" i="91"/>
  <c r="E11" i="94"/>
  <c r="AB11" i="93"/>
  <c r="AB11" i="118"/>
  <c r="AB11" i="92"/>
  <c r="AB11" i="91"/>
  <c r="AB11" i="94"/>
  <c r="B14" i="93"/>
  <c r="B14" i="92"/>
  <c r="B14" i="91"/>
  <c r="B14" i="94"/>
  <c r="B14" i="118"/>
  <c r="X14" i="93"/>
  <c r="X14" i="92"/>
  <c r="X14" i="91"/>
  <c r="X14" i="118"/>
  <c r="X14" i="94"/>
  <c r="C21" i="162"/>
  <c r="C21" i="161"/>
  <c r="C21" i="160"/>
  <c r="C21" i="158"/>
  <c r="D26" i="112"/>
  <c r="C26" i="106"/>
  <c r="C26" i="40"/>
  <c r="C26" i="115"/>
  <c r="C26" i="114"/>
  <c r="C26" i="77"/>
  <c r="C26" i="29"/>
  <c r="C26" i="21"/>
  <c r="C26" i="104"/>
  <c r="C26" i="99"/>
  <c r="AF11" i="93"/>
  <c r="AF11" i="118"/>
  <c r="AF11" i="91"/>
  <c r="AF11" i="92"/>
  <c r="AF11" i="94"/>
  <c r="D11" i="93"/>
  <c r="D11" i="92"/>
  <c r="D11" i="118"/>
  <c r="D11" i="91"/>
  <c r="D11" i="94"/>
  <c r="AD14" i="93"/>
  <c r="AD14" i="118"/>
  <c r="AD14" i="92"/>
  <c r="AD14" i="94"/>
  <c r="AD14" i="91"/>
  <c r="G11" i="93"/>
  <c r="G11" i="118"/>
  <c r="G11" i="92"/>
  <c r="G11" i="94"/>
  <c r="G11" i="91"/>
  <c r="AA11" i="93"/>
  <c r="AA11" i="92"/>
  <c r="AA11" i="94"/>
  <c r="AA11" i="118"/>
  <c r="AA11" i="91"/>
  <c r="M11" i="93"/>
  <c r="M11" i="118"/>
  <c r="M11" i="92"/>
  <c r="M11" i="91"/>
  <c r="M11" i="94"/>
  <c r="N14" i="93"/>
  <c r="N14" i="118"/>
  <c r="N14" i="92"/>
  <c r="N14" i="94"/>
  <c r="N14" i="91"/>
  <c r="AC14" i="93"/>
  <c r="AC14" i="118"/>
  <c r="AC14" i="92"/>
  <c r="AC14" i="91"/>
  <c r="AC14" i="94"/>
  <c r="C25" i="162"/>
  <c r="C25" i="161"/>
  <c r="C25" i="158"/>
  <c r="C25" i="160"/>
  <c r="D30" i="112"/>
  <c r="C30" i="106"/>
  <c r="C30" i="40"/>
  <c r="C30" i="115"/>
  <c r="C30" i="77"/>
  <c r="C30" i="29"/>
  <c r="C30" i="21"/>
  <c r="C30" i="104"/>
  <c r="C30" i="114"/>
  <c r="C30" i="99"/>
  <c r="I11" i="93"/>
  <c r="I11" i="118"/>
  <c r="I11" i="92"/>
  <c r="I11" i="91"/>
  <c r="I11" i="94"/>
  <c r="AF14" i="93"/>
  <c r="AF14" i="118"/>
  <c r="AF14" i="92"/>
  <c r="AF14" i="91"/>
  <c r="AF14" i="94"/>
  <c r="AD11" i="93"/>
  <c r="AD11" i="118"/>
  <c r="AD11" i="92"/>
  <c r="AD11" i="94"/>
  <c r="AD11" i="91"/>
  <c r="C17" i="162"/>
  <c r="C17" i="161"/>
  <c r="C17" i="160"/>
  <c r="C17" i="158"/>
  <c r="C22" i="106"/>
  <c r="C22" i="40"/>
  <c r="C22" i="115"/>
  <c r="D22" i="112"/>
  <c r="C22" i="114"/>
  <c r="C22" i="99"/>
  <c r="C22" i="77"/>
  <c r="C22" i="29"/>
  <c r="C22" i="21"/>
  <c r="C22" i="104"/>
  <c r="F11" i="93"/>
  <c r="F11" i="118"/>
  <c r="F11" i="94"/>
  <c r="F11" i="92"/>
  <c r="F11" i="91"/>
  <c r="J11" i="93"/>
  <c r="J11" i="118"/>
  <c r="J11" i="92"/>
  <c r="J11" i="94"/>
  <c r="J11" i="91"/>
  <c r="B26" i="158"/>
  <c r="B26" i="162"/>
  <c r="B26" i="161"/>
  <c r="B26" i="160"/>
  <c r="C31" i="112"/>
  <c r="B31" i="106"/>
  <c r="B31" i="40"/>
  <c r="B31" i="115"/>
  <c r="B31" i="77"/>
  <c r="B31" i="29"/>
  <c r="B31" i="21"/>
  <c r="B31" i="104"/>
  <c r="B31" i="99"/>
  <c r="B31" i="114"/>
  <c r="U11" i="93"/>
  <c r="U11" i="118"/>
  <c r="U11" i="92"/>
  <c r="U11" i="91"/>
  <c r="U11" i="94"/>
  <c r="S14" i="93"/>
  <c r="S14" i="118"/>
  <c r="S14" i="92"/>
  <c r="S14" i="94"/>
  <c r="S14" i="91"/>
  <c r="C14" i="162"/>
  <c r="C14" i="161"/>
  <c r="C14" i="158"/>
  <c r="C14" i="160"/>
  <c r="D19" i="112"/>
  <c r="C19" i="106"/>
  <c r="C19" i="40"/>
  <c r="C19" i="115"/>
  <c r="C19" i="77"/>
  <c r="C19" i="29"/>
  <c r="C19" i="21"/>
  <c r="C19" i="104"/>
  <c r="C19" i="114"/>
  <c r="C19" i="99"/>
  <c r="T14" i="93"/>
  <c r="T14" i="118"/>
  <c r="T14" i="92"/>
  <c r="T14" i="91"/>
  <c r="T14" i="94"/>
  <c r="W14" i="93"/>
  <c r="W14" i="92"/>
  <c r="W14" i="118"/>
  <c r="W14" i="94"/>
  <c r="W14" i="91"/>
  <c r="Q11" i="93"/>
  <c r="Q11" i="118"/>
  <c r="Q11" i="92"/>
  <c r="Q11" i="91"/>
  <c r="Q11" i="94"/>
  <c r="U14" i="93"/>
  <c r="U14" i="118"/>
  <c r="U14" i="91"/>
  <c r="U14" i="92"/>
  <c r="U14" i="94"/>
  <c r="C36" i="112"/>
  <c r="B36" i="106"/>
  <c r="B36" i="40"/>
  <c r="B36" i="115"/>
  <c r="B36" i="77"/>
  <c r="B36" i="29"/>
  <c r="B36" i="21"/>
  <c r="B36" i="104"/>
  <c r="B36" i="99"/>
  <c r="B36" i="114"/>
  <c r="V11" i="93"/>
  <c r="V11" i="118"/>
  <c r="V11" i="92"/>
  <c r="V11" i="94"/>
  <c r="V11" i="91"/>
  <c r="G14" i="93"/>
  <c r="G14" i="118"/>
  <c r="G14" i="92"/>
  <c r="G14" i="94"/>
  <c r="G14" i="91"/>
  <c r="AA14" i="93"/>
  <c r="AA14" i="118"/>
  <c r="AA14" i="92"/>
  <c r="AA14" i="94"/>
  <c r="AA14" i="91"/>
  <c r="R11" i="93"/>
  <c r="R11" i="118"/>
  <c r="R11" i="92"/>
  <c r="R11" i="94"/>
  <c r="R11" i="91"/>
  <c r="F14" i="93"/>
  <c r="F14" i="118"/>
  <c r="F14" i="92"/>
  <c r="F14" i="94"/>
  <c r="F14" i="91"/>
  <c r="P11" i="93"/>
  <c r="P11" i="91"/>
  <c r="P11" i="118"/>
  <c r="P11" i="94"/>
  <c r="P11" i="92"/>
  <c r="AE11" i="93"/>
  <c r="AE11" i="118"/>
  <c r="AE11" i="92"/>
  <c r="AE11" i="94"/>
  <c r="AE11" i="91"/>
  <c r="Z11" i="93"/>
  <c r="Z11" i="118"/>
  <c r="Z11" i="92"/>
  <c r="Z11" i="94"/>
  <c r="Z11" i="91"/>
  <c r="R14" i="93"/>
  <c r="R14" i="118"/>
  <c r="R14" i="92"/>
  <c r="R14" i="94"/>
  <c r="R14" i="91"/>
  <c r="AG14" i="93"/>
  <c r="AG14" i="118"/>
  <c r="AG14" i="91"/>
  <c r="AG14" i="92"/>
  <c r="AG14" i="94"/>
  <c r="M14" i="93"/>
  <c r="M14" i="118"/>
  <c r="M14" i="92"/>
  <c r="M14" i="91"/>
  <c r="M14" i="94"/>
  <c r="N11" i="93"/>
  <c r="N11" i="118"/>
  <c r="N11" i="92"/>
  <c r="N11" i="94"/>
  <c r="N11" i="91"/>
  <c r="H14" i="93"/>
  <c r="H14" i="118"/>
  <c r="H14" i="92"/>
  <c r="H14" i="91"/>
  <c r="H14" i="94"/>
  <c r="AH11" i="93"/>
  <c r="AH11" i="118"/>
  <c r="AH11" i="92"/>
  <c r="AH11" i="94"/>
  <c r="AH11" i="91"/>
  <c r="AH14" i="93"/>
  <c r="AH14" i="118"/>
  <c r="AH14" i="92"/>
  <c r="AH14" i="94"/>
  <c r="AH14" i="91"/>
  <c r="C43" i="112"/>
  <c r="B43" i="99"/>
  <c r="B43" i="114"/>
  <c r="B43" i="21"/>
  <c r="B43" i="104"/>
  <c r="H11" i="93"/>
  <c r="H11" i="118"/>
  <c r="H11" i="92"/>
  <c r="H11" i="91"/>
  <c r="H11" i="94"/>
  <c r="B11" i="93"/>
  <c r="B11" i="118"/>
  <c r="B11" i="92"/>
  <c r="B11" i="94"/>
  <c r="B11" i="91"/>
  <c r="I14" i="93"/>
  <c r="I14" i="118"/>
  <c r="I14" i="92"/>
  <c r="I14" i="91"/>
  <c r="I14" i="94"/>
  <c r="J14" i="93"/>
  <c r="J14" i="118"/>
  <c r="J14" i="92"/>
  <c r="J14" i="94"/>
  <c r="J14" i="91"/>
  <c r="D14" i="93"/>
  <c r="D14" i="91"/>
  <c r="D14" i="94"/>
  <c r="D14" i="118"/>
  <c r="D14" i="92"/>
  <c r="S11" i="93"/>
  <c r="S11" i="118"/>
  <c r="S11" i="92"/>
  <c r="S11" i="94"/>
  <c r="S11" i="91"/>
  <c r="O11" i="93"/>
  <c r="O11" i="118"/>
  <c r="O11" i="92"/>
  <c r="O11" i="94"/>
  <c r="O11" i="91"/>
  <c r="AK11" i="93"/>
  <c r="AK11" i="118"/>
  <c r="AK11" i="92"/>
  <c r="AK11" i="91"/>
  <c r="AK11" i="94"/>
  <c r="P14" i="93"/>
  <c r="P14" i="118"/>
  <c r="P14" i="92"/>
  <c r="P14" i="91"/>
  <c r="P14" i="94"/>
  <c r="AE14" i="93"/>
  <c r="AE14" i="118"/>
  <c r="AE14" i="92"/>
  <c r="AE14" i="94"/>
  <c r="AE14" i="91"/>
  <c r="AC11" i="93"/>
  <c r="AC11" i="118"/>
  <c r="AC11" i="92"/>
  <c r="AC11" i="91"/>
  <c r="AC11" i="94"/>
  <c r="O14" i="93"/>
  <c r="O14" i="92"/>
  <c r="O14" i="118"/>
  <c r="O14" i="94"/>
  <c r="O14" i="91"/>
  <c r="D42" i="112"/>
  <c r="C42" i="114"/>
  <c r="C42" i="99"/>
  <c r="C42" i="21"/>
  <c r="C42" i="104"/>
  <c r="T11" i="93"/>
  <c r="T11" i="118"/>
  <c r="T11" i="92"/>
  <c r="T11" i="91"/>
  <c r="T11" i="94"/>
  <c r="AI11" i="93"/>
  <c r="AI11" i="92"/>
  <c r="AI11" i="118"/>
  <c r="AI11" i="94"/>
  <c r="AI11" i="91"/>
  <c r="E14" i="93"/>
  <c r="E14" i="118"/>
  <c r="E14" i="92"/>
  <c r="E14" i="91"/>
  <c r="E14" i="94"/>
  <c r="V14" i="93"/>
  <c r="V14" i="118"/>
  <c r="V14" i="92"/>
  <c r="V14" i="94"/>
  <c r="V14" i="91"/>
  <c r="AK14" i="93"/>
  <c r="AK14" i="118"/>
  <c r="AK14" i="91"/>
  <c r="AK14" i="94"/>
  <c r="AK14" i="92"/>
  <c r="D35" i="112"/>
  <c r="C35" i="106"/>
  <c r="C35" i="40"/>
  <c r="C35" i="115"/>
  <c r="C35" i="77"/>
  <c r="C35" i="29"/>
  <c r="C35" i="21"/>
  <c r="C35" i="104"/>
  <c r="C35" i="114"/>
  <c r="C35" i="99"/>
  <c r="AJ14" i="93"/>
  <c r="AJ14" i="92"/>
  <c r="AJ14" i="91"/>
  <c r="AJ14" i="118"/>
  <c r="AJ14" i="94"/>
  <c r="Y14" i="93"/>
  <c r="Y14" i="118"/>
  <c r="Y14" i="92"/>
  <c r="Y14" i="91"/>
  <c r="Y14" i="94"/>
  <c r="Q14" i="93"/>
  <c r="Q14" i="118"/>
  <c r="Q14" i="91"/>
  <c r="Q14" i="92"/>
  <c r="Q14" i="94"/>
  <c r="AG11" i="93"/>
  <c r="AG11" i="118"/>
  <c r="AG11" i="92"/>
  <c r="AG11" i="91"/>
  <c r="AG11" i="94"/>
  <c r="W11" i="93"/>
  <c r="W11" i="118"/>
  <c r="W11" i="92"/>
  <c r="W11" i="94"/>
  <c r="W11" i="91"/>
  <c r="B21" i="158"/>
  <c r="B21" i="162"/>
  <c r="B21" i="161"/>
  <c r="B21" i="160"/>
  <c r="C26" i="112"/>
  <c r="B26" i="106"/>
  <c r="B26" i="40"/>
  <c r="B26" i="115"/>
  <c r="B26" i="77"/>
  <c r="B26" i="29"/>
  <c r="B26" i="21"/>
  <c r="B26" i="104"/>
  <c r="B26" i="99"/>
  <c r="B26" i="114"/>
  <c r="C14" i="167"/>
  <c r="C14" i="166"/>
  <c r="C14" i="165"/>
  <c r="C14" i="164"/>
  <c r="D13" i="112"/>
  <c r="C13" i="106"/>
  <c r="C13" i="40"/>
  <c r="C13" i="115"/>
  <c r="C14" i="97"/>
  <c r="C15" i="125"/>
  <c r="C15" i="96"/>
  <c r="C14" i="95"/>
  <c r="C13" i="77"/>
  <c r="C13" i="29"/>
  <c r="C13" i="21"/>
  <c r="C13" i="104"/>
  <c r="C13" i="114"/>
  <c r="C13" i="99"/>
  <c r="Y11" i="93"/>
  <c r="Y11" i="118"/>
  <c r="Y11" i="92"/>
  <c r="Y11" i="91"/>
  <c r="Y11" i="94"/>
  <c r="T36" i="112"/>
  <c r="S36" i="106"/>
  <c r="S36" i="40"/>
  <c r="S36" i="115"/>
  <c r="S36" i="77"/>
  <c r="S36" i="29"/>
  <c r="S36" i="21"/>
  <c r="S36" i="114"/>
  <c r="S36" i="99"/>
  <c r="S36" i="104"/>
  <c r="AB19" i="40"/>
  <c r="AB19" i="115"/>
  <c r="AB19" i="29"/>
  <c r="AB19" i="21"/>
  <c r="AB19" i="104"/>
  <c r="AB19" i="77"/>
  <c r="AB19" i="114"/>
  <c r="AB19" i="99"/>
  <c r="AO10" i="77"/>
  <c r="AO10" i="40"/>
  <c r="AO10" i="115"/>
  <c r="AO10" i="29"/>
  <c r="AO10" i="21"/>
  <c r="AO10" i="104"/>
  <c r="AO10" i="99"/>
  <c r="AO10" i="114"/>
  <c r="I14" i="167"/>
  <c r="I14" i="166"/>
  <c r="I14" i="165"/>
  <c r="I14" i="164"/>
  <c r="E13" i="163"/>
  <c r="I13" i="106"/>
  <c r="J13" i="112"/>
  <c r="I13" i="40"/>
  <c r="I13" i="115"/>
  <c r="I13" i="77"/>
  <c r="I13" i="29"/>
  <c r="I13" i="21"/>
  <c r="I13" i="114"/>
  <c r="I13" i="99"/>
  <c r="I13" i="104"/>
  <c r="Z13" i="40"/>
  <c r="Z13" i="115"/>
  <c r="Z13" i="77"/>
  <c r="Z13" i="29"/>
  <c r="Z13" i="21"/>
  <c r="Z13" i="114"/>
  <c r="Z13" i="99"/>
  <c r="Z13" i="104"/>
  <c r="AT13" i="40"/>
  <c r="AT13" i="115"/>
  <c r="AT13" i="77"/>
  <c r="AT13" i="29"/>
  <c r="AT13" i="21"/>
  <c r="AT13" i="104"/>
  <c r="AT13" i="114"/>
  <c r="AT13" i="99"/>
  <c r="S16" i="112"/>
  <c r="R16" i="106"/>
  <c r="R16" i="40"/>
  <c r="R16" i="115"/>
  <c r="R16" i="77"/>
  <c r="R16" i="104"/>
  <c r="R16" i="29"/>
  <c r="R16" i="21"/>
  <c r="R16" i="114"/>
  <c r="R16" i="99"/>
  <c r="AY16" i="40"/>
  <c r="AY16" i="115"/>
  <c r="AY16" i="77"/>
  <c r="AY16" i="104"/>
  <c r="AY16" i="29"/>
  <c r="AY16" i="21"/>
  <c r="AY16" i="114"/>
  <c r="AY16" i="99"/>
  <c r="O14" i="161"/>
  <c r="O14" i="160"/>
  <c r="O14" i="158"/>
  <c r="O14" i="162"/>
  <c r="P19" i="112"/>
  <c r="O19" i="106"/>
  <c r="O19" i="40"/>
  <c r="O19" i="77"/>
  <c r="O19" i="29"/>
  <c r="O19" i="115"/>
  <c r="O19" i="21"/>
  <c r="O19" i="104"/>
  <c r="O19" i="114"/>
  <c r="O19" i="99"/>
  <c r="AG19" i="40"/>
  <c r="AG19" i="115"/>
  <c r="AG19" i="77"/>
  <c r="AG19" i="29"/>
  <c r="AG19" i="21"/>
  <c r="AG19" i="104"/>
  <c r="AG19" i="99"/>
  <c r="AG19" i="114"/>
  <c r="AV19" i="40"/>
  <c r="AV19" i="77"/>
  <c r="AV19" i="29"/>
  <c r="AV19" i="115"/>
  <c r="AV19" i="21"/>
  <c r="AV19" i="104"/>
  <c r="AV19" i="114"/>
  <c r="AV19" i="99"/>
  <c r="O17" i="162"/>
  <c r="O17" i="160"/>
  <c r="O17" i="161"/>
  <c r="O17" i="158"/>
  <c r="P22" i="112"/>
  <c r="O22" i="106"/>
  <c r="O22" i="40"/>
  <c r="O22" i="115"/>
  <c r="O22" i="29"/>
  <c r="O22" i="77"/>
  <c r="O22" i="21"/>
  <c r="O22" i="104"/>
  <c r="O22" i="99"/>
  <c r="O22" i="114"/>
  <c r="AK22" i="77"/>
  <c r="AK22" i="40"/>
  <c r="AK22" i="115"/>
  <c r="AK22" i="29"/>
  <c r="AK22" i="21"/>
  <c r="AK22" i="104"/>
  <c r="AK22" i="99"/>
  <c r="AK22" i="114"/>
  <c r="BD22" i="40"/>
  <c r="BD22" i="115"/>
  <c r="BD22" i="77"/>
  <c r="BD22" i="29"/>
  <c r="BD22" i="21"/>
  <c r="BD22" i="104"/>
  <c r="BD22" i="99"/>
  <c r="BD22" i="114"/>
  <c r="AH26" i="40"/>
  <c r="AH26" i="115"/>
  <c r="AH26" i="77"/>
  <c r="AH26" i="29"/>
  <c r="AH26" i="21"/>
  <c r="AH26" i="114"/>
  <c r="AH26" i="104"/>
  <c r="AH26" i="99"/>
  <c r="AF31" i="40"/>
  <c r="AF31" i="115"/>
  <c r="AF31" i="77"/>
  <c r="AF31" i="29"/>
  <c r="AF31" i="21"/>
  <c r="AF31" i="114"/>
  <c r="AF31" i="99"/>
  <c r="AF31" i="104"/>
  <c r="W35" i="40"/>
  <c r="W35" i="115"/>
  <c r="W35" i="29"/>
  <c r="W35" i="77"/>
  <c r="W35" i="21"/>
  <c r="W35" i="114"/>
  <c r="W35" i="99"/>
  <c r="W35" i="104"/>
  <c r="AY35" i="40"/>
  <c r="AY35" i="115"/>
  <c r="AY35" i="29"/>
  <c r="AY35" i="77"/>
  <c r="AY35" i="21"/>
  <c r="AY35" i="114"/>
  <c r="AY35" i="99"/>
  <c r="AY35" i="104"/>
  <c r="AF42" i="21"/>
  <c r="AF42" i="99"/>
  <c r="AF42" i="114"/>
  <c r="AF42" i="104"/>
  <c r="N16" i="112"/>
  <c r="M16" i="106"/>
  <c r="M16" i="40"/>
  <c r="M16" i="77"/>
  <c r="M16" i="115"/>
  <c r="M16" i="29"/>
  <c r="M16" i="21"/>
  <c r="M16" i="114"/>
  <c r="M16" i="104"/>
  <c r="M16" i="99"/>
  <c r="AX16" i="40"/>
  <c r="AX16" i="77"/>
  <c r="AX16" i="115"/>
  <c r="AX16" i="29"/>
  <c r="AX16" i="21"/>
  <c r="AX16" i="114"/>
  <c r="AX16" i="99"/>
  <c r="AX16" i="104"/>
  <c r="K20" i="161"/>
  <c r="K20" i="160"/>
  <c r="K20" i="158"/>
  <c r="K20" i="162"/>
  <c r="L25" i="112"/>
  <c r="K25" i="40"/>
  <c r="K25" i="29"/>
  <c r="K25" i="106"/>
  <c r="K25" i="21"/>
  <c r="K25" i="77"/>
  <c r="K25" i="115"/>
  <c r="K25" i="114"/>
  <c r="K25" i="99"/>
  <c r="K25" i="104"/>
  <c r="AV25" i="40"/>
  <c r="AV25" i="115"/>
  <c r="AV25" i="77"/>
  <c r="AV25" i="29"/>
  <c r="AV25" i="21"/>
  <c r="AV25" i="114"/>
  <c r="AV25" i="99"/>
  <c r="AV25" i="104"/>
  <c r="U35" i="40"/>
  <c r="U35" i="115"/>
  <c r="U35" i="77"/>
  <c r="U35" i="29"/>
  <c r="U35" i="21"/>
  <c r="U35" i="114"/>
  <c r="U35" i="99"/>
  <c r="U35" i="104"/>
  <c r="O11" i="167"/>
  <c r="O11" i="166"/>
  <c r="O11" i="165"/>
  <c r="O11" i="164"/>
  <c r="K10" i="163"/>
  <c r="O11" i="162"/>
  <c r="O11" i="160"/>
  <c r="O11" i="161"/>
  <c r="O11" i="158"/>
  <c r="P10" i="112"/>
  <c r="O10" i="106"/>
  <c r="O10" i="40"/>
  <c r="O10" i="115"/>
  <c r="O10" i="29"/>
  <c r="O10" i="77"/>
  <c r="O10" i="21"/>
  <c r="O10" i="104"/>
  <c r="O10" i="99"/>
  <c r="O10" i="114"/>
  <c r="BC10" i="40"/>
  <c r="BC10" i="115"/>
  <c r="BC10" i="77"/>
  <c r="BC10" i="104"/>
  <c r="BC10" i="29"/>
  <c r="BC10" i="114"/>
  <c r="BC10" i="21"/>
  <c r="BC10" i="99"/>
  <c r="AP13" i="40"/>
  <c r="AP13" i="115"/>
  <c r="AP13" i="77"/>
  <c r="AP13" i="29"/>
  <c r="AP13" i="21"/>
  <c r="AP13" i="114"/>
  <c r="AP13" i="99"/>
  <c r="AP13" i="104"/>
  <c r="T16" i="112"/>
  <c r="S16" i="40"/>
  <c r="S16" i="106"/>
  <c r="S16" i="115"/>
  <c r="S16" i="29"/>
  <c r="S16" i="21"/>
  <c r="S16" i="104"/>
  <c r="S16" i="77"/>
  <c r="S16" i="99"/>
  <c r="S16" i="114"/>
  <c r="AO16" i="40"/>
  <c r="AO16" i="77"/>
  <c r="AO16" i="115"/>
  <c r="AO16" i="29"/>
  <c r="AO16" i="21"/>
  <c r="AO16" i="104"/>
  <c r="AO16" i="99"/>
  <c r="AO16" i="114"/>
  <c r="AN16" i="40"/>
  <c r="AN16" i="115"/>
  <c r="AN16" i="77"/>
  <c r="AN16" i="29"/>
  <c r="AN16" i="21"/>
  <c r="AN16" i="104"/>
  <c r="AN16" i="99"/>
  <c r="AN16" i="114"/>
  <c r="AJ19" i="40"/>
  <c r="AJ19" i="29"/>
  <c r="AJ19" i="77"/>
  <c r="AJ19" i="115"/>
  <c r="AJ19" i="21"/>
  <c r="AJ19" i="104"/>
  <c r="AJ19" i="114"/>
  <c r="AJ19" i="99"/>
  <c r="M20" i="162"/>
  <c r="M20" i="161"/>
  <c r="M20" i="160"/>
  <c r="M20" i="158"/>
  <c r="N25" i="112"/>
  <c r="M25" i="106"/>
  <c r="M25" i="40"/>
  <c r="M25" i="115"/>
  <c r="M25" i="77"/>
  <c r="M25" i="29"/>
  <c r="M25" i="21"/>
  <c r="M25" i="114"/>
  <c r="M25" i="99"/>
  <c r="M25" i="104"/>
  <c r="AM25" i="40"/>
  <c r="AM25" i="115"/>
  <c r="AM25" i="77"/>
  <c r="AM25" i="104"/>
  <c r="AM25" i="29"/>
  <c r="AM25" i="21"/>
  <c r="AM25" i="114"/>
  <c r="AM25" i="99"/>
  <c r="BB25" i="40"/>
  <c r="BB25" i="115"/>
  <c r="BB25" i="77"/>
  <c r="BB25" i="29"/>
  <c r="BB25" i="21"/>
  <c r="BB25" i="114"/>
  <c r="BB25" i="99"/>
  <c r="BB25" i="104"/>
  <c r="U25" i="162"/>
  <c r="U25" i="161"/>
  <c r="U25" i="160"/>
  <c r="U25" i="158"/>
  <c r="U30" i="40"/>
  <c r="U30" i="115"/>
  <c r="U30" i="77"/>
  <c r="U30" i="29"/>
  <c r="U30" i="21"/>
  <c r="U30" i="114"/>
  <c r="U30" i="99"/>
  <c r="U30" i="104"/>
  <c r="Q35" i="106"/>
  <c r="R35" i="112"/>
  <c r="Q35" i="40"/>
  <c r="Q35" i="115"/>
  <c r="Q35" i="77"/>
  <c r="Q35" i="29"/>
  <c r="Q35" i="21"/>
  <c r="Q35" i="114"/>
  <c r="Q35" i="99"/>
  <c r="Q35" i="104"/>
  <c r="H42" i="106"/>
  <c r="I42" i="112"/>
  <c r="H42" i="21"/>
  <c r="H42" i="104"/>
  <c r="H42" i="99"/>
  <c r="H42" i="114"/>
  <c r="Y42" i="21"/>
  <c r="Y42" i="104"/>
  <c r="Y42" i="99"/>
  <c r="Y42" i="114"/>
  <c r="AP42" i="21"/>
  <c r="AP42" i="114"/>
  <c r="AP42" i="104"/>
  <c r="AP42" i="99"/>
  <c r="X42" i="21"/>
  <c r="X42" i="99"/>
  <c r="X42" i="114"/>
  <c r="X42" i="104"/>
  <c r="AJ10" i="40"/>
  <c r="AJ10" i="115"/>
  <c r="AJ10" i="29"/>
  <c r="AJ10" i="21"/>
  <c r="AJ10" i="104"/>
  <c r="AJ10" i="77"/>
  <c r="AJ10" i="99"/>
  <c r="AJ10" i="114"/>
  <c r="AM16" i="40"/>
  <c r="AM16" i="115"/>
  <c r="AM16" i="77"/>
  <c r="AM16" i="104"/>
  <c r="AM16" i="29"/>
  <c r="AM16" i="114"/>
  <c r="AM16" i="21"/>
  <c r="AM16" i="99"/>
  <c r="AJ22" i="40"/>
  <c r="AJ22" i="115"/>
  <c r="AJ22" i="29"/>
  <c r="AJ22" i="77"/>
  <c r="AJ22" i="21"/>
  <c r="AJ22" i="99"/>
  <c r="AJ22" i="114"/>
  <c r="AJ22" i="104"/>
  <c r="AM35" i="40"/>
  <c r="AM35" i="115"/>
  <c r="AM35" i="29"/>
  <c r="AM35" i="77"/>
  <c r="AM35" i="21"/>
  <c r="AM35" i="114"/>
  <c r="AM35" i="99"/>
  <c r="AM35" i="104"/>
  <c r="BC42" i="114"/>
  <c r="BC42" i="21"/>
  <c r="BC42" i="104"/>
  <c r="BC42" i="99"/>
  <c r="M11" i="166"/>
  <c r="M11" i="161"/>
  <c r="M11" i="167"/>
  <c r="I10" i="163"/>
  <c r="M11" i="164"/>
  <c r="M11" i="165"/>
  <c r="M11" i="160"/>
  <c r="M11" i="162"/>
  <c r="M11" i="158"/>
  <c r="N10" i="112"/>
  <c r="M10" i="106"/>
  <c r="M10" i="40"/>
  <c r="M10" i="77"/>
  <c r="M10" i="115"/>
  <c r="M10" i="29"/>
  <c r="M10" i="21"/>
  <c r="M10" i="114"/>
  <c r="M10" i="104"/>
  <c r="M10" i="99"/>
  <c r="AI10" i="40"/>
  <c r="AI10" i="115"/>
  <c r="AI10" i="77"/>
  <c r="AI10" i="104"/>
  <c r="AI10" i="29"/>
  <c r="AI10" i="21"/>
  <c r="AI10" i="114"/>
  <c r="AI10" i="99"/>
  <c r="AX10" i="40"/>
  <c r="AX10" i="77"/>
  <c r="AX10" i="115"/>
  <c r="AX10" i="29"/>
  <c r="AX10" i="21"/>
  <c r="AX10" i="114"/>
  <c r="AX10" i="99"/>
  <c r="AX10" i="104"/>
  <c r="AS10" i="77"/>
  <c r="AS10" i="40"/>
  <c r="AS10" i="115"/>
  <c r="AS10" i="29"/>
  <c r="AS10" i="21"/>
  <c r="AS10" i="104"/>
  <c r="AS10" i="99"/>
  <c r="AS10" i="114"/>
  <c r="T13" i="112"/>
  <c r="S13" i="106"/>
  <c r="S13" i="40"/>
  <c r="S13" i="29"/>
  <c r="S13" i="77"/>
  <c r="S13" i="21"/>
  <c r="S13" i="115"/>
  <c r="S13" i="104"/>
  <c r="S13" i="114"/>
  <c r="S13" i="99"/>
  <c r="AK13" i="40"/>
  <c r="AK13" i="115"/>
  <c r="AK13" i="77"/>
  <c r="AK13" i="29"/>
  <c r="AK13" i="21"/>
  <c r="AK13" i="104"/>
  <c r="AK13" i="99"/>
  <c r="AK13" i="114"/>
  <c r="AZ13" i="40"/>
  <c r="AZ13" i="29"/>
  <c r="AZ13" i="77"/>
  <c r="AZ13" i="21"/>
  <c r="AZ13" i="104"/>
  <c r="AZ13" i="115"/>
  <c r="AZ13" i="114"/>
  <c r="AZ13" i="99"/>
  <c r="Q14" i="162"/>
  <c r="Q14" i="161"/>
  <c r="Q14" i="160"/>
  <c r="Q14" i="158"/>
  <c r="Q19" i="106"/>
  <c r="R19" i="112"/>
  <c r="Q19" i="40"/>
  <c r="Q19" i="115"/>
  <c r="Q19" i="77"/>
  <c r="Q19" i="29"/>
  <c r="Q19" i="21"/>
  <c r="Q19" i="114"/>
  <c r="Q19" i="99"/>
  <c r="Q19" i="104"/>
  <c r="AM19" i="40"/>
  <c r="AM19" i="115"/>
  <c r="AM19" i="77"/>
  <c r="AM19" i="104"/>
  <c r="AM19" i="29"/>
  <c r="AM19" i="21"/>
  <c r="AM19" i="114"/>
  <c r="AM19" i="99"/>
  <c r="BB19" i="40"/>
  <c r="BB19" i="115"/>
  <c r="BB19" i="77"/>
  <c r="BB19" i="29"/>
  <c r="BB19" i="21"/>
  <c r="BB19" i="114"/>
  <c r="BB19" i="99"/>
  <c r="BB19" i="104"/>
  <c r="U17" i="161"/>
  <c r="U17" i="162"/>
  <c r="U17" i="160"/>
  <c r="U17" i="158"/>
  <c r="U22" i="40"/>
  <c r="U22" i="77"/>
  <c r="U22" i="115"/>
  <c r="U22" i="29"/>
  <c r="U22" i="21"/>
  <c r="U22" i="114"/>
  <c r="U22" i="104"/>
  <c r="U22" i="99"/>
  <c r="AQ22" i="40"/>
  <c r="AQ22" i="115"/>
  <c r="AQ22" i="77"/>
  <c r="AQ22" i="29"/>
  <c r="AQ22" i="104"/>
  <c r="AQ22" i="21"/>
  <c r="AQ22" i="114"/>
  <c r="AQ22" i="99"/>
  <c r="N17" i="162"/>
  <c r="N17" i="160"/>
  <c r="N17" i="161"/>
  <c r="N17" i="158"/>
  <c r="O22" i="112"/>
  <c r="N22" i="106"/>
  <c r="N22" i="40"/>
  <c r="N22" i="115"/>
  <c r="N22" i="77"/>
  <c r="N22" i="104"/>
  <c r="N22" i="29"/>
  <c r="N22" i="21"/>
  <c r="N22" i="114"/>
  <c r="N22" i="99"/>
  <c r="AC25" i="40"/>
  <c r="AC25" i="115"/>
  <c r="AC25" i="77"/>
  <c r="AC25" i="29"/>
  <c r="AC25" i="21"/>
  <c r="AC25" i="104"/>
  <c r="AC25" i="99"/>
  <c r="AC25" i="114"/>
  <c r="T25" i="162"/>
  <c r="T25" i="161"/>
  <c r="T25" i="160"/>
  <c r="T25" i="158"/>
  <c r="T30" i="106"/>
  <c r="U30" i="112"/>
  <c r="T30" i="115"/>
  <c r="T30" i="40"/>
  <c r="T30" i="77"/>
  <c r="T30" i="29"/>
  <c r="T30" i="21"/>
  <c r="T30" i="104"/>
  <c r="T30" i="99"/>
  <c r="T30" i="114"/>
  <c r="AL30" i="40"/>
  <c r="AL30" i="115"/>
  <c r="AL30" i="77"/>
  <c r="AL30" i="29"/>
  <c r="AL30" i="21"/>
  <c r="AL30" i="114"/>
  <c r="AL30" i="99"/>
  <c r="AL30" i="104"/>
  <c r="J25" i="162"/>
  <c r="J25" i="161"/>
  <c r="J25" i="158"/>
  <c r="J25" i="160"/>
  <c r="K30" i="112"/>
  <c r="J30" i="106"/>
  <c r="J30" i="40"/>
  <c r="J30" i="115"/>
  <c r="J30" i="29"/>
  <c r="J30" i="77"/>
  <c r="J30" i="21"/>
  <c r="J30" i="114"/>
  <c r="J30" i="99"/>
  <c r="J30" i="104"/>
  <c r="BC30" i="40"/>
  <c r="BC30" i="115"/>
  <c r="BC30" i="29"/>
  <c r="BC30" i="77"/>
  <c r="BC30" i="21"/>
  <c r="BC30" i="114"/>
  <c r="BC30" i="99"/>
  <c r="BC30" i="104"/>
  <c r="L35" i="106"/>
  <c r="M35" i="112"/>
  <c r="L35" i="40"/>
  <c r="L35" i="115"/>
  <c r="L35" i="77"/>
  <c r="L35" i="29"/>
  <c r="L35" i="21"/>
  <c r="L35" i="104"/>
  <c r="L35" i="114"/>
  <c r="L35" i="99"/>
  <c r="AC35" i="40"/>
  <c r="AC35" i="115"/>
  <c r="AC35" i="77"/>
  <c r="AC35" i="29"/>
  <c r="AC35" i="21"/>
  <c r="AC35" i="104"/>
  <c r="AC35" i="114"/>
  <c r="AC35" i="99"/>
  <c r="AW35" i="40"/>
  <c r="AW35" i="115"/>
  <c r="AW35" i="77"/>
  <c r="AW35" i="29"/>
  <c r="AW35" i="21"/>
  <c r="AW35" i="104"/>
  <c r="AW35" i="114"/>
  <c r="AW35" i="99"/>
  <c r="AX35" i="40"/>
  <c r="AX35" i="115"/>
  <c r="AX35" i="77"/>
  <c r="AX35" i="29"/>
  <c r="AX35" i="21"/>
  <c r="AX35" i="114"/>
  <c r="AX35" i="99"/>
  <c r="AX35" i="104"/>
  <c r="Z42" i="21"/>
  <c r="Z42" i="114"/>
  <c r="Z42" i="104"/>
  <c r="Z42" i="99"/>
  <c r="AX42" i="21"/>
  <c r="AX42" i="114"/>
  <c r="AX42" i="104"/>
  <c r="AX42" i="99"/>
  <c r="AB42" i="21"/>
  <c r="AB42" i="99"/>
  <c r="AB42" i="114"/>
  <c r="AB42" i="104"/>
  <c r="N14" i="160"/>
  <c r="N14" i="162"/>
  <c r="N14" i="158"/>
  <c r="N14" i="161"/>
  <c r="O19" i="112"/>
  <c r="N19" i="106"/>
  <c r="N19" i="115"/>
  <c r="N19" i="77"/>
  <c r="N19" i="40"/>
  <c r="N19" i="104"/>
  <c r="N19" i="114"/>
  <c r="N19" i="99"/>
  <c r="N19" i="29"/>
  <c r="N19" i="21"/>
  <c r="O20" i="161"/>
  <c r="O20" i="160"/>
  <c r="O20" i="158"/>
  <c r="O20" i="162"/>
  <c r="P25" i="112"/>
  <c r="O25" i="106"/>
  <c r="O25" i="40"/>
  <c r="O25" i="115"/>
  <c r="O25" i="77"/>
  <c r="O25" i="29"/>
  <c r="O25" i="21"/>
  <c r="O25" i="104"/>
  <c r="O25" i="114"/>
  <c r="O25" i="99"/>
  <c r="AS25" i="40"/>
  <c r="AS25" i="115"/>
  <c r="AS25" i="77"/>
  <c r="AS25" i="29"/>
  <c r="AS25" i="21"/>
  <c r="AS25" i="104"/>
  <c r="AS25" i="114"/>
  <c r="AS25" i="99"/>
  <c r="I25" i="162"/>
  <c r="I25" i="161"/>
  <c r="I25" i="160"/>
  <c r="I25" i="158"/>
  <c r="J30" i="112"/>
  <c r="I30" i="106"/>
  <c r="I30" i="40"/>
  <c r="I30" i="115"/>
  <c r="I30" i="77"/>
  <c r="I30" i="29"/>
  <c r="I30" i="21"/>
  <c r="I30" i="114"/>
  <c r="I30" i="99"/>
  <c r="I30" i="104"/>
  <c r="J42" i="106"/>
  <c r="K42" i="112"/>
  <c r="J42" i="114"/>
  <c r="J42" i="104"/>
  <c r="J42" i="21"/>
  <c r="J42" i="99"/>
  <c r="T21" i="161"/>
  <c r="T21" i="160"/>
  <c r="T21" i="158"/>
  <c r="T21" i="162"/>
  <c r="U26" i="112"/>
  <c r="T26" i="106"/>
  <c r="T26" i="40"/>
  <c r="T26" i="115"/>
  <c r="T26" i="77"/>
  <c r="T26" i="29"/>
  <c r="T26" i="21"/>
  <c r="T26" i="104"/>
  <c r="T26" i="99"/>
  <c r="T26" i="114"/>
  <c r="AN35" i="40"/>
  <c r="AN35" i="115"/>
  <c r="AN35" i="77"/>
  <c r="AN35" i="29"/>
  <c r="AN35" i="21"/>
  <c r="AN35" i="114"/>
  <c r="AN35" i="99"/>
  <c r="AN35" i="104"/>
  <c r="BC13" i="40"/>
  <c r="BC13" i="115"/>
  <c r="BC13" i="77"/>
  <c r="BC13" i="104"/>
  <c r="BC13" i="29"/>
  <c r="BC13" i="21"/>
  <c r="BC13" i="114"/>
  <c r="BC13" i="99"/>
  <c r="AB36" i="2"/>
  <c r="AB35" i="77"/>
  <c r="AB35" i="29"/>
  <c r="AB35" i="40"/>
  <c r="AB35" i="115"/>
  <c r="AB35" i="21"/>
  <c r="AB35" i="114"/>
  <c r="AB35" i="99"/>
  <c r="AB35" i="104"/>
  <c r="AV35" i="77"/>
  <c r="AV35" i="29"/>
  <c r="AV35" i="40"/>
  <c r="AV35" i="115"/>
  <c r="AV35" i="21"/>
  <c r="AV35" i="114"/>
  <c r="AV35" i="99"/>
  <c r="AV35" i="104"/>
  <c r="AB22" i="40"/>
  <c r="AB22" i="115"/>
  <c r="AB22" i="29"/>
  <c r="AB22" i="77"/>
  <c r="AB22" i="21"/>
  <c r="AB22" i="99"/>
  <c r="AB22" i="104"/>
  <c r="AB22" i="114"/>
  <c r="AB30" i="40"/>
  <c r="AB30" i="77"/>
  <c r="AB30" i="29"/>
  <c r="AB30" i="115"/>
  <c r="AB30" i="21"/>
  <c r="AB30" i="114"/>
  <c r="AB30" i="99"/>
  <c r="AB30" i="104"/>
  <c r="AS30" i="115"/>
  <c r="AS30" i="40"/>
  <c r="AS30" i="77"/>
  <c r="AS30" i="29"/>
  <c r="AS30" i="21"/>
  <c r="AS30" i="104"/>
  <c r="AS30" i="114"/>
  <c r="AS30" i="99"/>
  <c r="L35" i="112"/>
  <c r="K35" i="106"/>
  <c r="K35" i="77"/>
  <c r="K35" i="29"/>
  <c r="K35" i="40"/>
  <c r="K35" i="115"/>
  <c r="K35" i="21"/>
  <c r="K35" i="114"/>
  <c r="K35" i="99"/>
  <c r="K35" i="104"/>
  <c r="AR13" i="40"/>
  <c r="AR13" i="29"/>
  <c r="AR13" i="115"/>
  <c r="AR13" i="21"/>
  <c r="AR13" i="104"/>
  <c r="AR13" i="77"/>
  <c r="AR13" i="114"/>
  <c r="AR13" i="99"/>
  <c r="AC22" i="40"/>
  <c r="AC22" i="77"/>
  <c r="AC22" i="115"/>
  <c r="AC22" i="29"/>
  <c r="AC22" i="21"/>
  <c r="AC22" i="99"/>
  <c r="AC22" i="104"/>
  <c r="AC22" i="114"/>
  <c r="X35" i="40"/>
  <c r="X35" i="115"/>
  <c r="X35" i="77"/>
  <c r="X35" i="29"/>
  <c r="X35" i="21"/>
  <c r="X35" i="114"/>
  <c r="X35" i="99"/>
  <c r="X35" i="104"/>
  <c r="AJ13" i="40"/>
  <c r="AJ13" i="29"/>
  <c r="AJ13" i="77"/>
  <c r="AJ13" i="21"/>
  <c r="AJ13" i="104"/>
  <c r="AJ13" i="115"/>
  <c r="AJ13" i="114"/>
  <c r="AJ13" i="99"/>
  <c r="AZ10" i="40"/>
  <c r="AZ10" i="115"/>
  <c r="AZ10" i="29"/>
  <c r="AZ10" i="21"/>
  <c r="AZ10" i="104"/>
  <c r="AZ10" i="77"/>
  <c r="AZ10" i="99"/>
  <c r="AZ10" i="114"/>
  <c r="Y19" i="40"/>
  <c r="Y19" i="115"/>
  <c r="Y19" i="77"/>
  <c r="Y19" i="29"/>
  <c r="Y19" i="21"/>
  <c r="Y19" i="104"/>
  <c r="Y19" i="114"/>
  <c r="Y19" i="99"/>
  <c r="BA22" i="77"/>
  <c r="BA22" i="40"/>
  <c r="BA22" i="115"/>
  <c r="BA22" i="29"/>
  <c r="BA22" i="21"/>
  <c r="BA22" i="104"/>
  <c r="BA22" i="99"/>
  <c r="BA22" i="114"/>
  <c r="P17" i="162"/>
  <c r="P17" i="160"/>
  <c r="P17" i="158"/>
  <c r="P17" i="161"/>
  <c r="Q22" i="112"/>
  <c r="P22" i="106"/>
  <c r="P22" i="77"/>
  <c r="P22" i="40"/>
  <c r="P22" i="115"/>
  <c r="P22" i="29"/>
  <c r="P22" i="21"/>
  <c r="P22" i="104"/>
  <c r="P22" i="99"/>
  <c r="P22" i="114"/>
  <c r="T17" i="162"/>
  <c r="T17" i="160"/>
  <c r="T17" i="161"/>
  <c r="T17" i="158"/>
  <c r="U22" i="112"/>
  <c r="T22" i="106"/>
  <c r="T22" i="77"/>
  <c r="T22" i="40"/>
  <c r="T22" i="115"/>
  <c r="T22" i="29"/>
  <c r="T22" i="21"/>
  <c r="T22" i="104"/>
  <c r="T22" i="99"/>
  <c r="T22" i="114"/>
  <c r="AP19" i="40"/>
  <c r="AP19" i="115"/>
  <c r="AP19" i="77"/>
  <c r="AP19" i="29"/>
  <c r="AP19" i="21"/>
  <c r="AP19" i="114"/>
  <c r="AP19" i="99"/>
  <c r="AP19" i="104"/>
  <c r="O16" i="112"/>
  <c r="N16" i="106"/>
  <c r="N16" i="40"/>
  <c r="N16" i="115"/>
  <c r="N16" i="77"/>
  <c r="N16" i="104"/>
  <c r="N16" i="29"/>
  <c r="N16" i="21"/>
  <c r="N16" i="114"/>
  <c r="N16" i="99"/>
  <c r="AC19" i="40"/>
  <c r="AC19" i="115"/>
  <c r="AC19" i="77"/>
  <c r="AC19" i="29"/>
  <c r="AC19" i="21"/>
  <c r="AC19" i="104"/>
  <c r="AC19" i="99"/>
  <c r="AC19" i="114"/>
  <c r="R25" i="162"/>
  <c r="R25" i="158"/>
  <c r="R25" i="160"/>
  <c r="R25" i="161"/>
  <c r="S30" i="112"/>
  <c r="R30" i="106"/>
  <c r="R30" i="40"/>
  <c r="R30" i="115"/>
  <c r="R30" i="29"/>
  <c r="R30" i="77"/>
  <c r="R30" i="114"/>
  <c r="R30" i="99"/>
  <c r="R30" i="21"/>
  <c r="R30" i="104"/>
  <c r="AA13" i="115"/>
  <c r="AA13" i="77"/>
  <c r="AA13" i="104"/>
  <c r="AA13" i="40"/>
  <c r="AA13" i="29"/>
  <c r="AA13" i="21"/>
  <c r="AA13" i="114"/>
  <c r="AA13" i="99"/>
  <c r="BA10" i="40"/>
  <c r="BA10" i="77"/>
  <c r="BA10" i="115"/>
  <c r="BA10" i="29"/>
  <c r="BA10" i="21"/>
  <c r="BA10" i="104"/>
  <c r="BA10" i="99"/>
  <c r="BA10" i="114"/>
  <c r="T11" i="162"/>
  <c r="T11" i="160"/>
  <c r="T11" i="158"/>
  <c r="T11" i="161"/>
  <c r="U10" i="112"/>
  <c r="T10" i="106"/>
  <c r="T10" i="40"/>
  <c r="T10" i="77"/>
  <c r="T10" i="115"/>
  <c r="T10" i="29"/>
  <c r="T10" i="21"/>
  <c r="T10" i="104"/>
  <c r="T10" i="99"/>
  <c r="T10" i="114"/>
  <c r="P20" i="162"/>
  <c r="P20" i="161"/>
  <c r="P20" i="160"/>
  <c r="P20" i="158"/>
  <c r="P25" i="106"/>
  <c r="Q25" i="112"/>
  <c r="P25" i="40"/>
  <c r="P25" i="115"/>
  <c r="P25" i="77"/>
  <c r="P25" i="29"/>
  <c r="P25" i="21"/>
  <c r="P25" i="99"/>
  <c r="P25" i="104"/>
  <c r="P25" i="114"/>
  <c r="R42" i="106"/>
  <c r="S42" i="112"/>
  <c r="R42" i="21"/>
  <c r="R42" i="114"/>
  <c r="R42" i="104"/>
  <c r="R42" i="99"/>
  <c r="AK42" i="21"/>
  <c r="AK42" i="104"/>
  <c r="AK42" i="99"/>
  <c r="AK42" i="114"/>
  <c r="U20" i="162"/>
  <c r="U20" i="161"/>
  <c r="U20" i="160"/>
  <c r="U20" i="158"/>
  <c r="U25" i="40"/>
  <c r="U25" i="115"/>
  <c r="U25" i="29"/>
  <c r="U25" i="21"/>
  <c r="U25" i="114"/>
  <c r="U25" i="99"/>
  <c r="U25" i="77"/>
  <c r="U25" i="104"/>
  <c r="L20" i="162"/>
  <c r="L20" i="161"/>
  <c r="L20" i="160"/>
  <c r="L20" i="158"/>
  <c r="L25" i="106"/>
  <c r="M25" i="112"/>
  <c r="L25" i="40"/>
  <c r="L25" i="115"/>
  <c r="L25" i="77"/>
  <c r="L25" i="29"/>
  <c r="L25" i="21"/>
  <c r="L25" i="104"/>
  <c r="L25" i="114"/>
  <c r="L25" i="99"/>
  <c r="R20" i="160"/>
  <c r="R20" i="162"/>
  <c r="R20" i="158"/>
  <c r="R20" i="161"/>
  <c r="S25" i="112"/>
  <c r="R25" i="106"/>
  <c r="R25" i="115"/>
  <c r="R25" i="77"/>
  <c r="R25" i="40"/>
  <c r="R25" i="29"/>
  <c r="R25" i="104"/>
  <c r="R25" i="21"/>
  <c r="R25" i="114"/>
  <c r="R25" i="99"/>
  <c r="P14" i="162"/>
  <c r="P14" i="161"/>
  <c r="P14" i="160"/>
  <c r="P14" i="158"/>
  <c r="Q19" i="112"/>
  <c r="P19" i="106"/>
  <c r="P19" i="40"/>
  <c r="P19" i="115"/>
  <c r="P19" i="77"/>
  <c r="P19" i="29"/>
  <c r="P19" i="21"/>
  <c r="P19" i="104"/>
  <c r="P19" i="99"/>
  <c r="P19" i="114"/>
  <c r="AR26" i="2"/>
  <c r="AR25" i="40"/>
  <c r="AR25" i="77"/>
  <c r="AR25" i="29"/>
  <c r="AR25" i="21"/>
  <c r="AR25" i="115"/>
  <c r="AR25" i="114"/>
  <c r="AR25" i="99"/>
  <c r="AR25" i="104"/>
  <c r="AN10" i="40"/>
  <c r="AN10" i="115"/>
  <c r="AN10" i="77"/>
  <c r="AN10" i="29"/>
  <c r="AN10" i="21"/>
  <c r="AN10" i="104"/>
  <c r="AN10" i="99"/>
  <c r="AN10" i="114"/>
  <c r="AB16" i="40"/>
  <c r="AB16" i="115"/>
  <c r="AB16" i="29"/>
  <c r="AB16" i="77"/>
  <c r="AB16" i="21"/>
  <c r="AB16" i="104"/>
  <c r="AB16" i="99"/>
  <c r="AB16" i="114"/>
  <c r="AL16" i="40"/>
  <c r="AL16" i="77"/>
  <c r="AL16" i="115"/>
  <c r="AL16" i="29"/>
  <c r="AL16" i="21"/>
  <c r="AL16" i="104"/>
  <c r="AL16" i="114"/>
  <c r="AL16" i="99"/>
  <c r="BA19" i="40"/>
  <c r="BA19" i="115"/>
  <c r="BA19" i="77"/>
  <c r="BA19" i="29"/>
  <c r="BA19" i="21"/>
  <c r="BA19" i="104"/>
  <c r="BA19" i="114"/>
  <c r="BA19" i="99"/>
  <c r="AF25" i="40"/>
  <c r="AF25" i="115"/>
  <c r="AF25" i="29"/>
  <c r="AF25" i="77"/>
  <c r="AF25" i="21"/>
  <c r="AF25" i="104"/>
  <c r="AF25" i="114"/>
  <c r="AF25" i="99"/>
  <c r="I16" i="112"/>
  <c r="H16" i="106"/>
  <c r="H16" i="40"/>
  <c r="H16" i="77"/>
  <c r="H16" i="115"/>
  <c r="H16" i="29"/>
  <c r="H16" i="21"/>
  <c r="H16" i="104"/>
  <c r="H16" i="99"/>
  <c r="H16" i="114"/>
  <c r="AU16" i="40"/>
  <c r="AU16" i="115"/>
  <c r="AU16" i="77"/>
  <c r="AU16" i="104"/>
  <c r="AU16" i="29"/>
  <c r="AU16" i="21"/>
  <c r="AU16" i="114"/>
  <c r="AU16" i="99"/>
  <c r="AH19" i="40"/>
  <c r="AH19" i="115"/>
  <c r="AH19" i="77"/>
  <c r="AH19" i="29"/>
  <c r="AH19" i="21"/>
  <c r="AH19" i="114"/>
  <c r="AH19" i="99"/>
  <c r="AH19" i="104"/>
  <c r="AA42" i="21"/>
  <c r="AA42" i="114"/>
  <c r="AA42" i="104"/>
  <c r="AA42" i="99"/>
  <c r="AY26" i="2"/>
  <c r="AY25" i="115"/>
  <c r="AY25" i="40"/>
  <c r="AY25" i="29"/>
  <c r="AY25" i="77"/>
  <c r="AY25" i="114"/>
  <c r="AY25" i="99"/>
  <c r="AY25" i="104"/>
  <c r="AY25" i="21"/>
  <c r="AT42" i="21"/>
  <c r="AT42" i="114"/>
  <c r="AT42" i="104"/>
  <c r="AT42" i="99"/>
  <c r="K14" i="161"/>
  <c r="K14" i="160"/>
  <c r="K14" i="162"/>
  <c r="K14" i="158"/>
  <c r="L19" i="112"/>
  <c r="K19" i="40"/>
  <c r="K19" i="106"/>
  <c r="K19" i="115"/>
  <c r="K19" i="29"/>
  <c r="K19" i="21"/>
  <c r="K19" i="77"/>
  <c r="K19" i="104"/>
  <c r="K19" i="114"/>
  <c r="K19" i="99"/>
  <c r="BD10" i="40"/>
  <c r="BD10" i="115"/>
  <c r="BD10" i="77"/>
  <c r="BD10" i="29"/>
  <c r="BD10" i="21"/>
  <c r="BD10" i="104"/>
  <c r="BD10" i="99"/>
  <c r="BD10" i="114"/>
  <c r="AI13" i="40"/>
  <c r="AI13" i="115"/>
  <c r="AI13" i="77"/>
  <c r="AI13" i="29"/>
  <c r="AI13" i="104"/>
  <c r="AI13" i="114"/>
  <c r="AI13" i="99"/>
  <c r="AI13" i="21"/>
  <c r="W16" i="40"/>
  <c r="W16" i="115"/>
  <c r="W16" i="77"/>
  <c r="W16" i="104"/>
  <c r="W16" i="29"/>
  <c r="W16" i="114"/>
  <c r="W16" i="21"/>
  <c r="W16" i="99"/>
  <c r="S14" i="161"/>
  <c r="S14" i="160"/>
  <c r="S14" i="158"/>
  <c r="S14" i="162"/>
  <c r="T19" i="112"/>
  <c r="S19" i="106"/>
  <c r="S19" i="40"/>
  <c r="S19" i="29"/>
  <c r="S19" i="77"/>
  <c r="S19" i="115"/>
  <c r="S19" i="21"/>
  <c r="S19" i="104"/>
  <c r="S19" i="114"/>
  <c r="S19" i="99"/>
  <c r="AZ19" i="40"/>
  <c r="AZ19" i="29"/>
  <c r="AZ19" i="77"/>
  <c r="AZ19" i="115"/>
  <c r="AZ19" i="21"/>
  <c r="AZ19" i="104"/>
  <c r="AZ19" i="114"/>
  <c r="AZ19" i="99"/>
  <c r="AN22" i="40"/>
  <c r="AN22" i="115"/>
  <c r="AN22" i="77"/>
  <c r="AN22" i="29"/>
  <c r="AN22" i="21"/>
  <c r="AN22" i="99"/>
  <c r="AN22" i="104"/>
  <c r="AN22" i="114"/>
  <c r="K35" i="112"/>
  <c r="J35" i="106"/>
  <c r="J35" i="40"/>
  <c r="J35" i="115"/>
  <c r="J35" i="29"/>
  <c r="J35" i="21"/>
  <c r="J35" i="114"/>
  <c r="J35" i="99"/>
  <c r="J35" i="77"/>
  <c r="J35" i="104"/>
  <c r="AA35" i="40"/>
  <c r="AA35" i="115"/>
  <c r="AA35" i="29"/>
  <c r="AA35" i="21"/>
  <c r="AA35" i="114"/>
  <c r="AA35" i="99"/>
  <c r="AA35" i="104"/>
  <c r="AA35" i="77"/>
  <c r="AV43" i="21"/>
  <c r="AV43" i="99"/>
  <c r="AV43" i="114"/>
  <c r="AV43" i="104"/>
  <c r="Z16" i="40"/>
  <c r="Z16" i="77"/>
  <c r="Z16" i="29"/>
  <c r="Z16" i="115"/>
  <c r="Z16" i="21"/>
  <c r="Z16" i="114"/>
  <c r="Z16" i="104"/>
  <c r="Z16" i="99"/>
  <c r="R17" i="162"/>
  <c r="R17" i="160"/>
  <c r="R17" i="161"/>
  <c r="R17" i="158"/>
  <c r="S22" i="112"/>
  <c r="R22" i="106"/>
  <c r="R22" i="40"/>
  <c r="R22" i="115"/>
  <c r="R22" i="77"/>
  <c r="R22" i="104"/>
  <c r="R22" i="29"/>
  <c r="R22" i="21"/>
  <c r="R22" i="114"/>
  <c r="R22" i="99"/>
  <c r="S20" i="161"/>
  <c r="S20" i="162"/>
  <c r="S20" i="158"/>
  <c r="S20" i="160"/>
  <c r="T25" i="112"/>
  <c r="S25" i="106"/>
  <c r="S25" i="40"/>
  <c r="S25" i="29"/>
  <c r="S25" i="115"/>
  <c r="S25" i="77"/>
  <c r="S25" i="21"/>
  <c r="S25" i="104"/>
  <c r="S25" i="114"/>
  <c r="S25" i="99"/>
  <c r="AZ25" i="40"/>
  <c r="AZ25" i="77"/>
  <c r="AZ25" i="29"/>
  <c r="AZ25" i="115"/>
  <c r="AZ25" i="21"/>
  <c r="AZ25" i="114"/>
  <c r="AZ25" i="99"/>
  <c r="AZ25" i="104"/>
  <c r="AX30" i="40"/>
  <c r="AX30" i="115"/>
  <c r="AX30" i="77"/>
  <c r="AX30" i="29"/>
  <c r="AX30" i="21"/>
  <c r="AX30" i="114"/>
  <c r="AX30" i="99"/>
  <c r="AX30" i="104"/>
  <c r="AZ36" i="40"/>
  <c r="AZ36" i="115"/>
  <c r="AZ36" i="77"/>
  <c r="AZ36" i="29"/>
  <c r="AZ36" i="21"/>
  <c r="AZ36" i="114"/>
  <c r="AZ36" i="104"/>
  <c r="AZ36" i="99"/>
  <c r="W10" i="40"/>
  <c r="W10" i="115"/>
  <c r="W10" i="77"/>
  <c r="W10" i="104"/>
  <c r="W10" i="114"/>
  <c r="W10" i="29"/>
  <c r="W10" i="21"/>
  <c r="W10" i="99"/>
  <c r="AW13" i="40"/>
  <c r="AW13" i="115"/>
  <c r="AW13" i="77"/>
  <c r="AW13" i="29"/>
  <c r="AW13" i="21"/>
  <c r="AW13" i="104"/>
  <c r="AW13" i="114"/>
  <c r="AW13" i="99"/>
  <c r="X16" i="40"/>
  <c r="X16" i="115"/>
  <c r="X16" i="77"/>
  <c r="X16" i="29"/>
  <c r="X16" i="21"/>
  <c r="X16" i="104"/>
  <c r="X16" i="99"/>
  <c r="X16" i="114"/>
  <c r="AV16" i="40"/>
  <c r="AV16" i="115"/>
  <c r="AV16" i="29"/>
  <c r="AV16" i="77"/>
  <c r="AV16" i="21"/>
  <c r="AV16" i="104"/>
  <c r="AV16" i="99"/>
  <c r="AV16" i="114"/>
  <c r="J14" i="160"/>
  <c r="J14" i="162"/>
  <c r="J14" i="158"/>
  <c r="J14" i="161"/>
  <c r="K19" i="112"/>
  <c r="J19" i="106"/>
  <c r="J19" i="40"/>
  <c r="J19" i="115"/>
  <c r="J19" i="77"/>
  <c r="J19" i="104"/>
  <c r="J19" i="29"/>
  <c r="J19" i="21"/>
  <c r="J19" i="114"/>
  <c r="J19" i="99"/>
  <c r="AR19" i="40"/>
  <c r="AR19" i="115"/>
  <c r="AR19" i="29"/>
  <c r="AR19" i="21"/>
  <c r="AR19" i="104"/>
  <c r="AR19" i="77"/>
  <c r="AR19" i="114"/>
  <c r="AR19" i="99"/>
  <c r="Q20" i="162"/>
  <c r="Q20" i="161"/>
  <c r="Q20" i="160"/>
  <c r="Q20" i="158"/>
  <c r="R25" i="112"/>
  <c r="Q25" i="106"/>
  <c r="Q25" i="40"/>
  <c r="Q25" i="115"/>
  <c r="Q25" i="77"/>
  <c r="Q25" i="29"/>
  <c r="Q25" i="21"/>
  <c r="Q25" i="104"/>
  <c r="Q25" i="114"/>
  <c r="Q25" i="99"/>
  <c r="AQ25" i="40"/>
  <c r="AQ25" i="115"/>
  <c r="AQ25" i="104"/>
  <c r="AQ25" i="29"/>
  <c r="AQ25" i="21"/>
  <c r="AQ25" i="114"/>
  <c r="AQ25" i="99"/>
  <c r="AQ25" i="77"/>
  <c r="AA26" i="40"/>
  <c r="AA26" i="115"/>
  <c r="AA26" i="29"/>
  <c r="AA26" i="77"/>
  <c r="AA26" i="21"/>
  <c r="AA26" i="114"/>
  <c r="AA26" i="104"/>
  <c r="AA26" i="99"/>
  <c r="AU30" i="40"/>
  <c r="AU30" i="115"/>
  <c r="AU30" i="77"/>
  <c r="AU30" i="114"/>
  <c r="AU30" i="99"/>
  <c r="AU30" i="29"/>
  <c r="AU30" i="21"/>
  <c r="AU30" i="104"/>
  <c r="AI35" i="40"/>
  <c r="AI35" i="115"/>
  <c r="AI35" i="29"/>
  <c r="AI35" i="77"/>
  <c r="AI35" i="114"/>
  <c r="AI35" i="99"/>
  <c r="AI35" i="104"/>
  <c r="AI35" i="21"/>
  <c r="L42" i="106"/>
  <c r="M42" i="112"/>
  <c r="L42" i="21"/>
  <c r="L42" i="104"/>
  <c r="L42" i="99"/>
  <c r="L42" i="114"/>
  <c r="AC42" i="21"/>
  <c r="AC42" i="104"/>
  <c r="AC42" i="99"/>
  <c r="AC42" i="114"/>
  <c r="AW42" i="21"/>
  <c r="AW42" i="104"/>
  <c r="AW42" i="99"/>
  <c r="AW42" i="114"/>
  <c r="AG42" i="21"/>
  <c r="AG42" i="104"/>
  <c r="AG42" i="99"/>
  <c r="AG42" i="114"/>
  <c r="J16" i="112"/>
  <c r="I16" i="106"/>
  <c r="I16" i="40"/>
  <c r="I16" i="77"/>
  <c r="I16" i="29"/>
  <c r="I16" i="115"/>
  <c r="I16" i="21"/>
  <c r="I16" i="114"/>
  <c r="I16" i="104"/>
  <c r="I16" i="99"/>
  <c r="AT16" i="40"/>
  <c r="AT16" i="77"/>
  <c r="AT16" i="115"/>
  <c r="AT16" i="29"/>
  <c r="AT16" i="21"/>
  <c r="AT16" i="114"/>
  <c r="AT16" i="104"/>
  <c r="AT16" i="99"/>
  <c r="Q25" i="162"/>
  <c r="Q25" i="161"/>
  <c r="Q25" i="160"/>
  <c r="Q25" i="158"/>
  <c r="R30" i="112"/>
  <c r="Q30" i="106"/>
  <c r="Q30" i="40"/>
  <c r="Q30" i="115"/>
  <c r="Q30" i="77"/>
  <c r="Q30" i="29"/>
  <c r="Q30" i="21"/>
  <c r="Q30" i="114"/>
  <c r="Q30" i="99"/>
  <c r="Q30" i="104"/>
  <c r="BB35" i="40"/>
  <c r="BB35" i="115"/>
  <c r="BB35" i="77"/>
  <c r="BB35" i="29"/>
  <c r="BB35" i="21"/>
  <c r="BB35" i="114"/>
  <c r="BB35" i="99"/>
  <c r="BB35" i="104"/>
  <c r="S43" i="112"/>
  <c r="R43" i="106"/>
  <c r="R43" i="21"/>
  <c r="R43" i="99"/>
  <c r="R43" i="114"/>
  <c r="R43" i="104"/>
  <c r="Q11" i="165"/>
  <c r="Q11" i="161"/>
  <c r="Q11" i="166"/>
  <c r="Q11" i="167"/>
  <c r="M10" i="163"/>
  <c r="Q11" i="160"/>
  <c r="Q11" i="158"/>
  <c r="Q11" i="164"/>
  <c r="Q11" i="162"/>
  <c r="R10" i="112"/>
  <c r="Q10" i="106"/>
  <c r="Q10" i="40"/>
  <c r="Q10" i="77"/>
  <c r="Q10" i="115"/>
  <c r="Q10" i="29"/>
  <c r="Q10" i="21"/>
  <c r="Q10" i="114"/>
  <c r="Q10" i="99"/>
  <c r="Q10" i="104"/>
  <c r="AM10" i="40"/>
  <c r="AM10" i="115"/>
  <c r="AM10" i="77"/>
  <c r="AM10" i="104"/>
  <c r="AM10" i="29"/>
  <c r="AM10" i="114"/>
  <c r="AM10" i="21"/>
  <c r="AM10" i="99"/>
  <c r="BB10" i="40"/>
  <c r="BB10" i="77"/>
  <c r="BB10" i="29"/>
  <c r="BB10" i="115"/>
  <c r="BB10" i="21"/>
  <c r="BB10" i="104"/>
  <c r="BB10" i="114"/>
  <c r="BB10" i="99"/>
  <c r="G14" i="165"/>
  <c r="G14" i="166"/>
  <c r="G14" i="167"/>
  <c r="C13" i="163"/>
  <c r="G14" i="164"/>
  <c r="H13" i="112"/>
  <c r="G13" i="106"/>
  <c r="G13" i="40"/>
  <c r="G13" i="115"/>
  <c r="G13" i="29"/>
  <c r="G13" i="77"/>
  <c r="G13" i="21"/>
  <c r="G13" i="104"/>
  <c r="G13" i="114"/>
  <c r="G13" i="99"/>
  <c r="X13" i="40"/>
  <c r="X13" i="115"/>
  <c r="X13" i="29"/>
  <c r="X13" i="77"/>
  <c r="X13" i="21"/>
  <c r="X13" i="104"/>
  <c r="X13" i="114"/>
  <c r="X13" i="99"/>
  <c r="AO13" i="40"/>
  <c r="AO13" i="115"/>
  <c r="AO13" i="77"/>
  <c r="AO13" i="29"/>
  <c r="AO13" i="21"/>
  <c r="AO13" i="104"/>
  <c r="AO13" i="114"/>
  <c r="AO13" i="99"/>
  <c r="BD13" i="40"/>
  <c r="BD13" i="115"/>
  <c r="BD13" i="29"/>
  <c r="BD13" i="77"/>
  <c r="BD13" i="21"/>
  <c r="BD13" i="104"/>
  <c r="BD13" i="114"/>
  <c r="BD13" i="99"/>
  <c r="U14" i="162"/>
  <c r="U14" i="161"/>
  <c r="U14" i="160"/>
  <c r="U14" i="158"/>
  <c r="U19" i="40"/>
  <c r="U19" i="115"/>
  <c r="U19" i="77"/>
  <c r="U19" i="29"/>
  <c r="U19" i="21"/>
  <c r="U19" i="114"/>
  <c r="U19" i="99"/>
  <c r="U19" i="104"/>
  <c r="AQ19" i="40"/>
  <c r="AQ19" i="115"/>
  <c r="AQ19" i="77"/>
  <c r="AQ19" i="104"/>
  <c r="AQ19" i="29"/>
  <c r="AQ19" i="21"/>
  <c r="AQ19" i="114"/>
  <c r="AQ19" i="99"/>
  <c r="I17" i="161"/>
  <c r="I17" i="162"/>
  <c r="I17" i="158"/>
  <c r="I17" i="160"/>
  <c r="J22" i="112"/>
  <c r="I22" i="106"/>
  <c r="I22" i="40"/>
  <c r="I22" i="77"/>
  <c r="I22" i="115"/>
  <c r="I22" i="29"/>
  <c r="I22" i="21"/>
  <c r="I22" i="104"/>
  <c r="I22" i="114"/>
  <c r="I22" i="99"/>
  <c r="Z22" i="40"/>
  <c r="Z22" i="77"/>
  <c r="Z22" i="115"/>
  <c r="Z22" i="29"/>
  <c r="Z22" i="21"/>
  <c r="Z22" i="104"/>
  <c r="Z22" i="114"/>
  <c r="Z22" i="99"/>
  <c r="AT22" i="40"/>
  <c r="AT22" i="77"/>
  <c r="AT22" i="29"/>
  <c r="AT22" i="21"/>
  <c r="AT22" i="114"/>
  <c r="AT22" i="115"/>
  <c r="AT22" i="99"/>
  <c r="AT22" i="104"/>
  <c r="AA22" i="40"/>
  <c r="AA22" i="115"/>
  <c r="AA22" i="77"/>
  <c r="AA22" i="29"/>
  <c r="AA22" i="104"/>
  <c r="AA22" i="114"/>
  <c r="AA22" i="21"/>
  <c r="AA22" i="99"/>
  <c r="AL25" i="40"/>
  <c r="AL25" i="115"/>
  <c r="AL25" i="29"/>
  <c r="AL25" i="77"/>
  <c r="AL25" i="21"/>
  <c r="AL25" i="114"/>
  <c r="AL25" i="99"/>
  <c r="AL25" i="104"/>
  <c r="H25" i="161"/>
  <c r="H25" i="162"/>
  <c r="H25" i="160"/>
  <c r="H25" i="158"/>
  <c r="I30" i="112"/>
  <c r="H30" i="106"/>
  <c r="H30" i="115"/>
  <c r="H30" i="40"/>
  <c r="H30" i="77"/>
  <c r="H30" i="29"/>
  <c r="H30" i="21"/>
  <c r="H30" i="104"/>
  <c r="H30" i="114"/>
  <c r="H30" i="99"/>
  <c r="Y30" i="115"/>
  <c r="Y30" i="77"/>
  <c r="Y30" i="29"/>
  <c r="Y30" i="21"/>
  <c r="Y30" i="104"/>
  <c r="Y30" i="40"/>
  <c r="Y30" i="114"/>
  <c r="Y30" i="99"/>
  <c r="AP30" i="40"/>
  <c r="AP30" i="115"/>
  <c r="AP30" i="77"/>
  <c r="AP30" i="29"/>
  <c r="AP30" i="21"/>
  <c r="AP30" i="114"/>
  <c r="AP30" i="99"/>
  <c r="AP30" i="104"/>
  <c r="W30" i="40"/>
  <c r="W30" i="115"/>
  <c r="W30" i="29"/>
  <c r="W30" i="77"/>
  <c r="W30" i="21"/>
  <c r="W30" i="114"/>
  <c r="W30" i="99"/>
  <c r="W30" i="104"/>
  <c r="AS31" i="40"/>
  <c r="AS31" i="115"/>
  <c r="AS31" i="77"/>
  <c r="AS31" i="29"/>
  <c r="AS31" i="21"/>
  <c r="AS31" i="104"/>
  <c r="AS31" i="99"/>
  <c r="AS31" i="114"/>
  <c r="P35" i="106"/>
  <c r="Q35" i="112"/>
  <c r="P35" i="40"/>
  <c r="P35" i="115"/>
  <c r="P35" i="77"/>
  <c r="P35" i="29"/>
  <c r="P35" i="21"/>
  <c r="P35" i="104"/>
  <c r="P35" i="114"/>
  <c r="P35" i="99"/>
  <c r="AH35" i="40"/>
  <c r="AH35" i="115"/>
  <c r="AH35" i="77"/>
  <c r="AH35" i="29"/>
  <c r="AH35" i="21"/>
  <c r="AH35" i="114"/>
  <c r="AH35" i="99"/>
  <c r="AH35" i="104"/>
  <c r="BA35" i="40"/>
  <c r="BA35" i="115"/>
  <c r="BA35" i="77"/>
  <c r="BA35" i="29"/>
  <c r="BA35" i="21"/>
  <c r="BA35" i="104"/>
  <c r="BA35" i="114"/>
  <c r="BA35" i="99"/>
  <c r="I42" i="106"/>
  <c r="J42" i="112"/>
  <c r="I42" i="21"/>
  <c r="I42" i="114"/>
  <c r="I42" i="104"/>
  <c r="I42" i="99"/>
  <c r="AI42" i="21"/>
  <c r="AI42" i="114"/>
  <c r="AI42" i="104"/>
  <c r="AI42" i="99"/>
  <c r="BB42" i="21"/>
  <c r="BB42" i="114"/>
  <c r="BB42" i="104"/>
  <c r="BB42" i="99"/>
  <c r="AJ42" i="21"/>
  <c r="AJ42" i="99"/>
  <c r="AJ42" i="114"/>
  <c r="AJ42" i="104"/>
  <c r="W22" i="40"/>
  <c r="W22" i="115"/>
  <c r="W22" i="77"/>
  <c r="W22" i="104"/>
  <c r="W22" i="29"/>
  <c r="W22" i="114"/>
  <c r="W22" i="21"/>
  <c r="W22" i="99"/>
  <c r="X25" i="40"/>
  <c r="X25" i="77"/>
  <c r="X25" i="29"/>
  <c r="X25" i="115"/>
  <c r="X25" i="21"/>
  <c r="X25" i="104"/>
  <c r="X25" i="114"/>
  <c r="X25" i="99"/>
  <c r="BD25" i="40"/>
  <c r="BD25" i="77"/>
  <c r="BD25" i="29"/>
  <c r="BD25" i="115"/>
  <c r="BD25" i="21"/>
  <c r="BD25" i="104"/>
  <c r="BD25" i="114"/>
  <c r="BD25" i="99"/>
  <c r="Z30" i="40"/>
  <c r="Z30" i="115"/>
  <c r="Z30" i="77"/>
  <c r="Z30" i="29"/>
  <c r="Z30" i="21"/>
  <c r="Z30" i="114"/>
  <c r="Z30" i="99"/>
  <c r="Z30" i="104"/>
  <c r="W43" i="99"/>
  <c r="W43" i="21"/>
  <c r="W43" i="114"/>
  <c r="W43" i="104"/>
  <c r="AJ31" i="40"/>
  <c r="AJ31" i="115"/>
  <c r="AJ31" i="77"/>
  <c r="AJ31" i="29"/>
  <c r="AJ31" i="21"/>
  <c r="AJ31" i="114"/>
  <c r="AJ31" i="104"/>
  <c r="AJ31" i="99"/>
  <c r="AU35" i="40"/>
  <c r="AU35" i="115"/>
  <c r="AU35" i="77"/>
  <c r="AU35" i="29"/>
  <c r="AU35" i="114"/>
  <c r="AU35" i="99"/>
  <c r="AU35" i="21"/>
  <c r="AU35" i="104"/>
  <c r="J21" i="161"/>
  <c r="J21" i="162"/>
  <c r="J21" i="160"/>
  <c r="J21" i="158"/>
  <c r="K26" i="112"/>
  <c r="J26" i="106"/>
  <c r="J26" i="40"/>
  <c r="J26" i="115"/>
  <c r="J26" i="29"/>
  <c r="J26" i="77"/>
  <c r="J26" i="21"/>
  <c r="J26" i="114"/>
  <c r="J26" i="104"/>
  <c r="J26" i="99"/>
  <c r="AG35" i="40"/>
  <c r="AG35" i="115"/>
  <c r="AG35" i="77"/>
  <c r="AG35" i="29"/>
  <c r="AG35" i="21"/>
  <c r="AG35" i="104"/>
  <c r="AG35" i="99"/>
  <c r="AG35" i="114"/>
  <c r="BD35" i="40"/>
  <c r="BD35" i="115"/>
  <c r="BD35" i="77"/>
  <c r="BD35" i="29"/>
  <c r="BD35" i="21"/>
  <c r="BD35" i="104"/>
  <c r="BD35" i="114"/>
  <c r="BD35" i="99"/>
  <c r="K25" i="161"/>
  <c r="K25" i="158"/>
  <c r="K25" i="160"/>
  <c r="K25" i="162"/>
  <c r="L30" i="112"/>
  <c r="K30" i="106"/>
  <c r="K30" i="40"/>
  <c r="K30" i="77"/>
  <c r="K30" i="29"/>
  <c r="K30" i="115"/>
  <c r="K30" i="21"/>
  <c r="K30" i="114"/>
  <c r="K30" i="99"/>
  <c r="K30" i="104"/>
  <c r="AG30" i="115"/>
  <c r="AG30" i="40"/>
  <c r="AG30" i="77"/>
  <c r="AG30" i="29"/>
  <c r="AG30" i="21"/>
  <c r="AG30" i="104"/>
  <c r="AG30" i="99"/>
  <c r="AG30" i="114"/>
  <c r="AV30" i="40"/>
  <c r="AV30" i="77"/>
  <c r="AV30" i="29"/>
  <c r="AV30" i="21"/>
  <c r="AV30" i="115"/>
  <c r="AV30" i="114"/>
  <c r="AV30" i="99"/>
  <c r="AV30" i="104"/>
  <c r="AC13" i="40"/>
  <c r="AC13" i="115"/>
  <c r="AC13" i="77"/>
  <c r="AC13" i="29"/>
  <c r="AC13" i="21"/>
  <c r="AC13" i="104"/>
  <c r="AC13" i="114"/>
  <c r="AC13" i="99"/>
  <c r="H14" i="161"/>
  <c r="H14" i="162"/>
  <c r="H14" i="160"/>
  <c r="H14" i="158"/>
  <c r="I19" i="112"/>
  <c r="H19" i="106"/>
  <c r="H19" i="40"/>
  <c r="H19" i="115"/>
  <c r="H19" i="77"/>
  <c r="H19" i="29"/>
  <c r="H19" i="21"/>
  <c r="H19" i="104"/>
  <c r="H19" i="114"/>
  <c r="H19" i="99"/>
  <c r="AN25" i="40"/>
  <c r="AN25" i="77"/>
  <c r="AN25" i="29"/>
  <c r="AN25" i="115"/>
  <c r="AN25" i="21"/>
  <c r="AN25" i="104"/>
  <c r="AN25" i="114"/>
  <c r="AN25" i="99"/>
  <c r="S11" i="162"/>
  <c r="S11" i="160"/>
  <c r="S11" i="161"/>
  <c r="S11" i="158"/>
  <c r="T10" i="112"/>
  <c r="S10" i="106"/>
  <c r="S10" i="40"/>
  <c r="S10" i="115"/>
  <c r="S10" i="29"/>
  <c r="S10" i="21"/>
  <c r="S10" i="77"/>
  <c r="S10" i="104"/>
  <c r="S10" i="99"/>
  <c r="S10" i="114"/>
  <c r="AU13" i="40"/>
  <c r="AU13" i="115"/>
  <c r="AU13" i="77"/>
  <c r="AU13" i="104"/>
  <c r="AU13" i="114"/>
  <c r="AU13" i="99"/>
  <c r="AU13" i="21"/>
  <c r="AU13" i="29"/>
  <c r="W13" i="40"/>
  <c r="W13" i="115"/>
  <c r="W13" i="77"/>
  <c r="W13" i="104"/>
  <c r="W13" i="29"/>
  <c r="W13" i="21"/>
  <c r="W13" i="114"/>
  <c r="W13" i="99"/>
  <c r="G25" i="161"/>
  <c r="G25" i="160"/>
  <c r="G25" i="158"/>
  <c r="G25" i="162"/>
  <c r="H30" i="112"/>
  <c r="G30" i="106"/>
  <c r="G30" i="40"/>
  <c r="G30" i="77"/>
  <c r="G30" i="29"/>
  <c r="G30" i="115"/>
  <c r="G30" i="21"/>
  <c r="G30" i="114"/>
  <c r="G30" i="99"/>
  <c r="G30" i="104"/>
  <c r="AW25" i="40"/>
  <c r="AW25" i="115"/>
  <c r="AW25" i="77"/>
  <c r="AW25" i="29"/>
  <c r="AW25" i="21"/>
  <c r="AW25" i="104"/>
  <c r="AW25" i="99"/>
  <c r="AW25" i="114"/>
  <c r="AL22" i="40"/>
  <c r="AL22" i="77"/>
  <c r="AL22" i="115"/>
  <c r="AL22" i="29"/>
  <c r="AL22" i="21"/>
  <c r="AL22" i="114"/>
  <c r="AL22" i="104"/>
  <c r="AL22" i="99"/>
  <c r="AP22" i="40"/>
  <c r="AP22" i="77"/>
  <c r="AP22" i="115"/>
  <c r="AP22" i="29"/>
  <c r="AP22" i="21"/>
  <c r="AP22" i="104"/>
  <c r="AP22" i="114"/>
  <c r="AP22" i="99"/>
  <c r="Y22" i="77"/>
  <c r="Y22" i="115"/>
  <c r="Y22" i="40"/>
  <c r="Y22" i="29"/>
  <c r="Y22" i="21"/>
  <c r="Y22" i="99"/>
  <c r="Y22" i="114"/>
  <c r="Y22" i="104"/>
  <c r="AA16" i="40"/>
  <c r="AA16" i="115"/>
  <c r="AA16" i="77"/>
  <c r="AA16" i="29"/>
  <c r="AA16" i="104"/>
  <c r="AA16" i="114"/>
  <c r="AA16" i="21"/>
  <c r="AA16" i="99"/>
  <c r="AN30" i="40"/>
  <c r="AN30" i="77"/>
  <c r="AN30" i="29"/>
  <c r="AN30" i="115"/>
  <c r="AN30" i="21"/>
  <c r="AN30" i="114"/>
  <c r="AN30" i="99"/>
  <c r="AN30" i="104"/>
  <c r="AP10" i="40"/>
  <c r="AP10" i="77"/>
  <c r="AP10" i="115"/>
  <c r="AP10" i="29"/>
  <c r="AP10" i="21"/>
  <c r="AP10" i="114"/>
  <c r="AP10" i="104"/>
  <c r="AP10" i="99"/>
  <c r="AO42" i="21"/>
  <c r="AO42" i="104"/>
  <c r="AO42" i="99"/>
  <c r="AO42" i="114"/>
  <c r="W25" i="40"/>
  <c r="W25" i="115"/>
  <c r="W25" i="77"/>
  <c r="W25" i="104"/>
  <c r="W25" i="29"/>
  <c r="W25" i="21"/>
  <c r="W25" i="114"/>
  <c r="W25" i="99"/>
  <c r="L42" i="112"/>
  <c r="K42" i="106"/>
  <c r="K42" i="21"/>
  <c r="K42" i="99"/>
  <c r="K42" i="114"/>
  <c r="K42" i="104"/>
  <c r="AU42" i="21"/>
  <c r="AU42" i="114"/>
  <c r="AU42" i="104"/>
  <c r="AU42" i="99"/>
  <c r="BD43" i="2"/>
  <c r="BD42" i="21"/>
  <c r="BD42" i="104"/>
  <c r="BD42" i="99"/>
  <c r="BD42" i="114"/>
  <c r="M16" i="112"/>
  <c r="L16" i="106"/>
  <c r="L16" i="77"/>
  <c r="L16" i="40"/>
  <c r="L16" i="115"/>
  <c r="L16" i="29"/>
  <c r="L16" i="21"/>
  <c r="L16" i="104"/>
  <c r="L16" i="99"/>
  <c r="L16" i="114"/>
  <c r="W42" i="114"/>
  <c r="W42" i="21"/>
  <c r="W42" i="104"/>
  <c r="W42" i="99"/>
  <c r="T20" i="162"/>
  <c r="T20" i="161"/>
  <c r="T20" i="160"/>
  <c r="T20" i="158"/>
  <c r="U25" i="112"/>
  <c r="T25" i="106"/>
  <c r="T25" i="40"/>
  <c r="T25" i="115"/>
  <c r="T25" i="29"/>
  <c r="T25" i="77"/>
  <c r="T25" i="21"/>
  <c r="T25" i="104"/>
  <c r="T25" i="99"/>
  <c r="T25" i="114"/>
  <c r="P14" i="167"/>
  <c r="P14" i="166"/>
  <c r="P14" i="165"/>
  <c r="P14" i="164"/>
  <c r="L13" i="163"/>
  <c r="Q13" i="112"/>
  <c r="P13" i="106"/>
  <c r="P13" i="40"/>
  <c r="P13" i="115"/>
  <c r="P13" i="77"/>
  <c r="P13" i="29"/>
  <c r="P13" i="21"/>
  <c r="P13" i="104"/>
  <c r="P13" i="114"/>
  <c r="P13" i="99"/>
  <c r="B27" i="2"/>
  <c r="B37" i="2"/>
  <c r="BA13" i="40"/>
  <c r="BA13" i="115"/>
  <c r="BA13" i="77"/>
  <c r="BA13" i="29"/>
  <c r="BA13" i="21"/>
  <c r="BA13" i="104"/>
  <c r="BA13" i="114"/>
  <c r="BA13" i="99"/>
  <c r="AS16" i="77"/>
  <c r="AS16" i="40"/>
  <c r="AS16" i="115"/>
  <c r="AS16" i="29"/>
  <c r="AS16" i="21"/>
  <c r="AS16" i="104"/>
  <c r="AS16" i="99"/>
  <c r="AS16" i="114"/>
  <c r="B44" i="2"/>
  <c r="D43" i="106"/>
  <c r="AN42" i="21"/>
  <c r="AN42" i="99"/>
  <c r="AN42" i="114"/>
  <c r="AN42" i="104"/>
  <c r="Y16" i="40"/>
  <c r="Y16" i="77"/>
  <c r="Y16" i="115"/>
  <c r="Y16" i="29"/>
  <c r="Y16" i="21"/>
  <c r="Y16" i="104"/>
  <c r="Y16" i="99"/>
  <c r="Y16" i="114"/>
  <c r="AT35" i="40"/>
  <c r="AT35" i="115"/>
  <c r="AT35" i="77"/>
  <c r="AT35" i="29"/>
  <c r="AT35" i="21"/>
  <c r="AT35" i="114"/>
  <c r="AT35" i="99"/>
  <c r="AT35" i="104"/>
  <c r="AZ35" i="77"/>
  <c r="AZ35" i="29"/>
  <c r="AZ35" i="40"/>
  <c r="AZ35" i="21"/>
  <c r="AZ35" i="115"/>
  <c r="AZ35" i="114"/>
  <c r="AZ35" i="99"/>
  <c r="AZ35" i="104"/>
  <c r="AW16" i="77"/>
  <c r="AW16" i="40"/>
  <c r="AW16" i="115"/>
  <c r="AW16" i="29"/>
  <c r="AW16" i="21"/>
  <c r="AW16" i="104"/>
  <c r="AW16" i="99"/>
  <c r="AW16" i="114"/>
  <c r="X10" i="40"/>
  <c r="X10" i="115"/>
  <c r="X10" i="77"/>
  <c r="X10" i="29"/>
  <c r="X10" i="21"/>
  <c r="X10" i="104"/>
  <c r="X10" i="99"/>
  <c r="X10" i="114"/>
  <c r="AR16" i="40"/>
  <c r="AR16" i="115"/>
  <c r="AR16" i="29"/>
  <c r="AR16" i="77"/>
  <c r="AR16" i="21"/>
  <c r="AR16" i="104"/>
  <c r="AR16" i="99"/>
  <c r="AR16" i="114"/>
  <c r="M14" i="167"/>
  <c r="M14" i="166"/>
  <c r="M14" i="165"/>
  <c r="M14" i="164"/>
  <c r="I13" i="163"/>
  <c r="M13" i="106"/>
  <c r="N13" i="112"/>
  <c r="M13" i="40"/>
  <c r="M13" i="115"/>
  <c r="M13" i="77"/>
  <c r="M13" i="29"/>
  <c r="M13" i="21"/>
  <c r="M13" i="104"/>
  <c r="M13" i="114"/>
  <c r="M13" i="99"/>
  <c r="AX13" i="40"/>
  <c r="AX13" i="115"/>
  <c r="AX13" i="77"/>
  <c r="AX13" i="29"/>
  <c r="AX13" i="21"/>
  <c r="AX13" i="114"/>
  <c r="AX13" i="99"/>
  <c r="AX13" i="104"/>
  <c r="BC16" i="40"/>
  <c r="BC16" i="115"/>
  <c r="BC16" i="77"/>
  <c r="BC16" i="104"/>
  <c r="BC16" i="114"/>
  <c r="BC16" i="29"/>
  <c r="BC16" i="21"/>
  <c r="BC16" i="99"/>
  <c r="AK19" i="40"/>
  <c r="AK19" i="115"/>
  <c r="AK19" i="77"/>
  <c r="AK19" i="29"/>
  <c r="AK19" i="21"/>
  <c r="AK19" i="104"/>
  <c r="AK19" i="114"/>
  <c r="AK19" i="99"/>
  <c r="S17" i="162"/>
  <c r="S17" i="160"/>
  <c r="S17" i="161"/>
  <c r="S17" i="158"/>
  <c r="T22" i="112"/>
  <c r="S22" i="106"/>
  <c r="S22" i="40"/>
  <c r="S22" i="115"/>
  <c r="S22" i="29"/>
  <c r="S22" i="21"/>
  <c r="S22" i="99"/>
  <c r="S22" i="77"/>
  <c r="S22" i="114"/>
  <c r="S22" i="104"/>
  <c r="AO22" i="77"/>
  <c r="AO22" i="115"/>
  <c r="AO22" i="29"/>
  <c r="AO22" i="40"/>
  <c r="AO22" i="21"/>
  <c r="AO22" i="99"/>
  <c r="AO22" i="104"/>
  <c r="AO22" i="114"/>
  <c r="AF26" i="40"/>
  <c r="AF26" i="115"/>
  <c r="AF26" i="77"/>
  <c r="AF26" i="29"/>
  <c r="AF26" i="21"/>
  <c r="AF26" i="114"/>
  <c r="AF26" i="104"/>
  <c r="AF26" i="99"/>
  <c r="Z35" i="40"/>
  <c r="Z35" i="115"/>
  <c r="Z35" i="77"/>
  <c r="Z35" i="29"/>
  <c r="Z35" i="21"/>
  <c r="Z35" i="114"/>
  <c r="Z35" i="99"/>
  <c r="Z35" i="104"/>
  <c r="H14" i="167"/>
  <c r="H14" i="166"/>
  <c r="H14" i="165"/>
  <c r="H14" i="164"/>
  <c r="D13" i="163"/>
  <c r="I13" i="112"/>
  <c r="H13" i="106"/>
  <c r="H13" i="40"/>
  <c r="H13" i="115"/>
  <c r="H13" i="77"/>
  <c r="H13" i="29"/>
  <c r="H13" i="21"/>
  <c r="H13" i="104"/>
  <c r="H13" i="114"/>
  <c r="H13" i="99"/>
  <c r="G11" i="161"/>
  <c r="G11" i="160"/>
  <c r="G11" i="167"/>
  <c r="G11" i="166"/>
  <c r="G11" i="165"/>
  <c r="G11" i="164"/>
  <c r="C10" i="163"/>
  <c r="G11" i="162"/>
  <c r="G11" i="158"/>
  <c r="G10" i="106"/>
  <c r="H10" i="112"/>
  <c r="G10" i="40"/>
  <c r="G10" i="115"/>
  <c r="G10" i="77"/>
  <c r="G10" i="29"/>
  <c r="G10" i="21"/>
  <c r="G10" i="104"/>
  <c r="G10" i="99"/>
  <c r="G10" i="114"/>
  <c r="N11" i="167"/>
  <c r="N11" i="166"/>
  <c r="N11" i="165"/>
  <c r="N11" i="164"/>
  <c r="J10" i="163"/>
  <c r="N11" i="162"/>
  <c r="N11" i="160"/>
  <c r="N11" i="161"/>
  <c r="N11" i="158"/>
  <c r="O10" i="112"/>
  <c r="N10" i="106"/>
  <c r="N10" i="40"/>
  <c r="N10" i="115"/>
  <c r="N10" i="77"/>
  <c r="N10" i="104"/>
  <c r="N10" i="29"/>
  <c r="N10" i="21"/>
  <c r="N10" i="114"/>
  <c r="N10" i="99"/>
  <c r="Q14" i="167"/>
  <c r="Q14" i="166"/>
  <c r="Q14" i="165"/>
  <c r="Q14" i="164"/>
  <c r="M13" i="163"/>
  <c r="R13" i="112"/>
  <c r="Q13" i="106"/>
  <c r="Q13" i="40"/>
  <c r="Q13" i="115"/>
  <c r="Q13" i="77"/>
  <c r="Q13" i="29"/>
  <c r="Q13" i="21"/>
  <c r="Q13" i="114"/>
  <c r="Q13" i="99"/>
  <c r="Q13" i="104"/>
  <c r="AM13" i="40"/>
  <c r="AM13" i="115"/>
  <c r="AM13" i="77"/>
  <c r="AM13" i="104"/>
  <c r="AM13" i="29"/>
  <c r="AM13" i="21"/>
  <c r="AM13" i="114"/>
  <c r="AM13" i="99"/>
  <c r="BB13" i="40"/>
  <c r="BB13" i="115"/>
  <c r="BB13" i="77"/>
  <c r="BB13" i="29"/>
  <c r="BB13" i="21"/>
  <c r="BB13" i="114"/>
  <c r="BB13" i="99"/>
  <c r="BB13" i="104"/>
  <c r="AJ16" i="40"/>
  <c r="AJ16" i="115"/>
  <c r="AJ16" i="29"/>
  <c r="AJ16" i="21"/>
  <c r="AJ16" i="104"/>
  <c r="AJ16" i="99"/>
  <c r="AJ16" i="77"/>
  <c r="AJ16" i="114"/>
  <c r="G14" i="161"/>
  <c r="G14" i="160"/>
  <c r="G14" i="162"/>
  <c r="G14" i="158"/>
  <c r="H19" i="112"/>
  <c r="G19" i="106"/>
  <c r="G19" i="40"/>
  <c r="G19" i="29"/>
  <c r="G19" i="77"/>
  <c r="G19" i="21"/>
  <c r="G19" i="104"/>
  <c r="G19" i="115"/>
  <c r="G19" i="114"/>
  <c r="G19" i="99"/>
  <c r="X19" i="40"/>
  <c r="X19" i="29"/>
  <c r="X19" i="77"/>
  <c r="X19" i="21"/>
  <c r="X19" i="104"/>
  <c r="X19" i="115"/>
  <c r="X19" i="114"/>
  <c r="X19" i="99"/>
  <c r="AO19" i="40"/>
  <c r="AO19" i="115"/>
  <c r="AO19" i="77"/>
  <c r="AO19" i="29"/>
  <c r="AO19" i="21"/>
  <c r="AO19" i="104"/>
  <c r="AO19" i="114"/>
  <c r="AO19" i="99"/>
  <c r="BD19" i="40"/>
  <c r="BD19" i="29"/>
  <c r="BD19" i="77"/>
  <c r="BD19" i="21"/>
  <c r="BD19" i="104"/>
  <c r="BD19" i="115"/>
  <c r="BD19" i="114"/>
  <c r="BD19" i="99"/>
  <c r="X22" i="40"/>
  <c r="X22" i="115"/>
  <c r="X22" i="77"/>
  <c r="X22" i="29"/>
  <c r="X22" i="21"/>
  <c r="X22" i="99"/>
  <c r="X22" i="104"/>
  <c r="X22" i="114"/>
  <c r="AV22" i="40"/>
  <c r="AV22" i="115"/>
  <c r="AV22" i="29"/>
  <c r="AV22" i="77"/>
  <c r="AV22" i="21"/>
  <c r="AV22" i="104"/>
  <c r="AV22" i="99"/>
  <c r="AV22" i="114"/>
  <c r="AU22" i="40"/>
  <c r="AU22" i="115"/>
  <c r="AU22" i="77"/>
  <c r="AU22" i="104"/>
  <c r="AU22" i="29"/>
  <c r="AU22" i="21"/>
  <c r="AU22" i="114"/>
  <c r="AU22" i="99"/>
  <c r="M25" i="162"/>
  <c r="M25" i="161"/>
  <c r="M25" i="160"/>
  <c r="M25" i="158"/>
  <c r="N30" i="112"/>
  <c r="M30" i="106"/>
  <c r="M30" i="40"/>
  <c r="M30" i="115"/>
  <c r="M30" i="77"/>
  <c r="M30" i="29"/>
  <c r="M30" i="21"/>
  <c r="M30" i="114"/>
  <c r="M30" i="99"/>
  <c r="M30" i="104"/>
  <c r="O35" i="112"/>
  <c r="N35" i="106"/>
  <c r="N35" i="40"/>
  <c r="N35" i="115"/>
  <c r="N35" i="77"/>
  <c r="N35" i="29"/>
  <c r="N35" i="114"/>
  <c r="N35" i="99"/>
  <c r="N35" i="21"/>
  <c r="N35" i="104"/>
  <c r="AJ35" i="77"/>
  <c r="AJ35" i="29"/>
  <c r="AJ35" i="21"/>
  <c r="AJ35" i="115"/>
  <c r="AJ35" i="40"/>
  <c r="AJ35" i="114"/>
  <c r="AJ35" i="99"/>
  <c r="AJ35" i="104"/>
  <c r="BC36" i="115"/>
  <c r="BC36" i="29"/>
  <c r="BC36" i="77"/>
  <c r="BC36" i="40"/>
  <c r="BC36" i="114"/>
  <c r="BC36" i="21"/>
  <c r="BC36" i="104"/>
  <c r="BC36" i="99"/>
  <c r="R11" i="162"/>
  <c r="R11" i="160"/>
  <c r="R11" i="161"/>
  <c r="R11" i="158"/>
  <c r="S10" i="112"/>
  <c r="R10" i="106"/>
  <c r="R10" i="40"/>
  <c r="R10" i="115"/>
  <c r="R10" i="77"/>
  <c r="R10" i="104"/>
  <c r="R10" i="29"/>
  <c r="R10" i="21"/>
  <c r="R10" i="114"/>
  <c r="R10" i="99"/>
  <c r="AI16" i="40"/>
  <c r="AI16" i="115"/>
  <c r="AI16" i="77"/>
  <c r="AI16" i="104"/>
  <c r="AI16" i="29"/>
  <c r="AI16" i="21"/>
  <c r="AI16" i="114"/>
  <c r="AI16" i="99"/>
  <c r="AR22" i="40"/>
  <c r="AR22" i="115"/>
  <c r="AR22" i="29"/>
  <c r="AR22" i="77"/>
  <c r="AR22" i="21"/>
  <c r="AR22" i="99"/>
  <c r="AR22" i="104"/>
  <c r="AR22" i="114"/>
  <c r="AG25" i="40"/>
  <c r="AG25" i="115"/>
  <c r="AG25" i="29"/>
  <c r="AG25" i="77"/>
  <c r="AG25" i="21"/>
  <c r="AG25" i="99"/>
  <c r="AG25" i="104"/>
  <c r="AG25" i="114"/>
  <c r="I21" i="162"/>
  <c r="I21" i="161"/>
  <c r="I21" i="160"/>
  <c r="I21" i="158"/>
  <c r="J26" i="112"/>
  <c r="I26" i="106"/>
  <c r="I26" i="40"/>
  <c r="I26" i="115"/>
  <c r="I26" i="77"/>
  <c r="I26" i="29"/>
  <c r="I26" i="21"/>
  <c r="I26" i="114"/>
  <c r="I26" i="104"/>
  <c r="I26" i="99"/>
  <c r="R26" i="161"/>
  <c r="R26" i="162"/>
  <c r="R26" i="160"/>
  <c r="R26" i="158"/>
  <c r="S31" i="112"/>
  <c r="R31" i="106"/>
  <c r="R31" i="115"/>
  <c r="R31" i="77"/>
  <c r="R31" i="40"/>
  <c r="R31" i="29"/>
  <c r="R31" i="114"/>
  <c r="R31" i="21"/>
  <c r="R31" i="104"/>
  <c r="R31" i="99"/>
  <c r="AK43" i="21"/>
  <c r="AK43" i="104"/>
  <c r="AK43" i="99"/>
  <c r="AK43" i="114"/>
  <c r="AK10" i="40"/>
  <c r="AK10" i="77"/>
  <c r="AK10" i="115"/>
  <c r="AK10" i="29"/>
  <c r="AK10" i="21"/>
  <c r="AK10" i="104"/>
  <c r="AK10" i="99"/>
  <c r="AK10" i="114"/>
  <c r="Y13" i="40"/>
  <c r="Y13" i="115"/>
  <c r="Y13" i="77"/>
  <c r="Y13" i="29"/>
  <c r="Y13" i="21"/>
  <c r="Y13" i="104"/>
  <c r="Y13" i="114"/>
  <c r="Y13" i="99"/>
  <c r="H16" i="112"/>
  <c r="G16" i="106"/>
  <c r="G16" i="40"/>
  <c r="G16" i="115"/>
  <c r="G16" i="77"/>
  <c r="G16" i="29"/>
  <c r="G16" i="21"/>
  <c r="G16" i="104"/>
  <c r="G16" i="99"/>
  <c r="G16" i="114"/>
  <c r="AG16" i="77"/>
  <c r="AG16" i="40"/>
  <c r="AG16" i="115"/>
  <c r="AG16" i="29"/>
  <c r="AG16" i="21"/>
  <c r="AG16" i="104"/>
  <c r="AG16" i="99"/>
  <c r="AG16" i="114"/>
  <c r="AZ16" i="40"/>
  <c r="AZ16" i="115"/>
  <c r="AZ16" i="29"/>
  <c r="AZ16" i="77"/>
  <c r="AZ16" i="21"/>
  <c r="AZ16" i="104"/>
  <c r="AZ16" i="99"/>
  <c r="AZ16" i="114"/>
  <c r="R14" i="160"/>
  <c r="R14" i="162"/>
  <c r="R14" i="161"/>
  <c r="R14" i="158"/>
  <c r="S19" i="112"/>
  <c r="R19" i="106"/>
  <c r="R19" i="40"/>
  <c r="R19" i="115"/>
  <c r="R19" i="77"/>
  <c r="R19" i="29"/>
  <c r="R19" i="104"/>
  <c r="R19" i="21"/>
  <c r="R19" i="114"/>
  <c r="R19" i="99"/>
  <c r="AY19" i="40"/>
  <c r="AY19" i="115"/>
  <c r="AY19" i="77"/>
  <c r="AY19" i="29"/>
  <c r="AY19" i="104"/>
  <c r="AY19" i="114"/>
  <c r="AY19" i="99"/>
  <c r="AY19" i="21"/>
  <c r="Z25" i="40"/>
  <c r="Z25" i="115"/>
  <c r="Z25" i="77"/>
  <c r="Z25" i="29"/>
  <c r="Z25" i="21"/>
  <c r="Z25" i="114"/>
  <c r="Z25" i="99"/>
  <c r="Z25" i="104"/>
  <c r="AT25" i="40"/>
  <c r="AT25" i="115"/>
  <c r="AT25" i="77"/>
  <c r="AT25" i="29"/>
  <c r="AT25" i="21"/>
  <c r="AT25" i="114"/>
  <c r="AT25" i="99"/>
  <c r="AT25" i="104"/>
  <c r="W26" i="40"/>
  <c r="W26" i="115"/>
  <c r="W26" i="29"/>
  <c r="W26" i="77"/>
  <c r="W26" i="114"/>
  <c r="W26" i="21"/>
  <c r="W26" i="104"/>
  <c r="W26" i="99"/>
  <c r="BB30" i="40"/>
  <c r="BB30" i="115"/>
  <c r="BB30" i="77"/>
  <c r="BB30" i="29"/>
  <c r="BB30" i="21"/>
  <c r="BB30" i="114"/>
  <c r="BB30" i="99"/>
  <c r="BB30" i="104"/>
  <c r="AQ35" i="40"/>
  <c r="AQ35" i="115"/>
  <c r="AQ35" i="29"/>
  <c r="AQ35" i="77"/>
  <c r="AQ35" i="21"/>
  <c r="AQ35" i="114"/>
  <c r="AQ35" i="99"/>
  <c r="AQ35" i="104"/>
  <c r="P42" i="106"/>
  <c r="Q42" i="112"/>
  <c r="P42" i="21"/>
  <c r="P42" i="104"/>
  <c r="P42" i="99"/>
  <c r="P42" i="114"/>
  <c r="AH42" i="21"/>
  <c r="AH42" i="114"/>
  <c r="AH42" i="104"/>
  <c r="AH42" i="99"/>
  <c r="BA42" i="21"/>
  <c r="BA42" i="104"/>
  <c r="BA42" i="99"/>
  <c r="BA42" i="114"/>
  <c r="AS42" i="21"/>
  <c r="AS42" i="104"/>
  <c r="AS42" i="99"/>
  <c r="AS42" i="114"/>
  <c r="R16" i="112"/>
  <c r="Q16" i="106"/>
  <c r="Q16" i="40"/>
  <c r="Q16" i="77"/>
  <c r="Q16" i="115"/>
  <c r="Q16" i="29"/>
  <c r="Q16" i="21"/>
  <c r="Q16" i="114"/>
  <c r="Q16" i="99"/>
  <c r="Q16" i="104"/>
  <c r="BB16" i="40"/>
  <c r="BB16" i="77"/>
  <c r="BB16" i="115"/>
  <c r="BB16" i="29"/>
  <c r="BB16" i="21"/>
  <c r="BB16" i="104"/>
  <c r="BB16" i="114"/>
  <c r="BB16" i="99"/>
  <c r="AI30" i="40"/>
  <c r="AI30" i="115"/>
  <c r="AI30" i="29"/>
  <c r="AI30" i="77"/>
  <c r="AI30" i="21"/>
  <c r="AI30" i="114"/>
  <c r="AI30" i="99"/>
  <c r="AI30" i="104"/>
  <c r="AA43" i="99"/>
  <c r="AA43" i="114"/>
  <c r="AA43" i="21"/>
  <c r="AA43" i="104"/>
  <c r="AU43" i="2"/>
  <c r="U11" i="161"/>
  <c r="U11" i="160"/>
  <c r="U11" i="158"/>
  <c r="U11" i="162"/>
  <c r="U10" i="40"/>
  <c r="U10" i="77"/>
  <c r="U10" i="29"/>
  <c r="U10" i="21"/>
  <c r="U10" i="104"/>
  <c r="U10" i="114"/>
  <c r="U10" i="115"/>
  <c r="U10" i="99"/>
  <c r="AQ10" i="40"/>
  <c r="AQ10" i="115"/>
  <c r="AQ10" i="77"/>
  <c r="AQ10" i="29"/>
  <c r="AQ10" i="104"/>
  <c r="AQ10" i="114"/>
  <c r="AQ10" i="21"/>
  <c r="AQ10" i="99"/>
  <c r="K11" i="167"/>
  <c r="K11" i="166"/>
  <c r="K11" i="165"/>
  <c r="K11" i="164"/>
  <c r="G10" i="163"/>
  <c r="K11" i="162"/>
  <c r="K11" i="160"/>
  <c r="K11" i="161"/>
  <c r="K11" i="158"/>
  <c r="L10" i="112"/>
  <c r="K10" i="106"/>
  <c r="K10" i="40"/>
  <c r="K10" i="115"/>
  <c r="K10" i="29"/>
  <c r="K10" i="77"/>
  <c r="K10" i="21"/>
  <c r="K10" i="104"/>
  <c r="K10" i="99"/>
  <c r="K10" i="114"/>
  <c r="K14" i="164"/>
  <c r="K14" i="165"/>
  <c r="K14" i="166"/>
  <c r="K14" i="167"/>
  <c r="G13" i="163"/>
  <c r="L13" i="112"/>
  <c r="K13" i="40"/>
  <c r="K13" i="106"/>
  <c r="K13" i="29"/>
  <c r="K13" i="115"/>
  <c r="K13" i="77"/>
  <c r="K13" i="21"/>
  <c r="K13" i="104"/>
  <c r="K13" i="114"/>
  <c r="K13" i="99"/>
  <c r="AB13" i="40"/>
  <c r="AB13" i="29"/>
  <c r="AB13" i="115"/>
  <c r="AB13" i="21"/>
  <c r="AB13" i="77"/>
  <c r="AB13" i="104"/>
  <c r="AB13" i="114"/>
  <c r="AB13" i="99"/>
  <c r="AS13" i="40"/>
  <c r="AS13" i="115"/>
  <c r="AS13" i="77"/>
  <c r="AS13" i="29"/>
  <c r="AS13" i="21"/>
  <c r="AS13" i="104"/>
  <c r="AS13" i="114"/>
  <c r="AS13" i="99"/>
  <c r="AF16" i="40"/>
  <c r="AF16" i="115"/>
  <c r="AF16" i="29"/>
  <c r="AF16" i="77"/>
  <c r="AF16" i="21"/>
  <c r="AF16" i="104"/>
  <c r="AF16" i="99"/>
  <c r="AF16" i="114"/>
  <c r="Z19" i="40"/>
  <c r="Z19" i="115"/>
  <c r="Z19" i="77"/>
  <c r="Z19" i="29"/>
  <c r="Z19" i="21"/>
  <c r="Z19" i="114"/>
  <c r="Z19" i="99"/>
  <c r="Z19" i="104"/>
  <c r="AT19" i="40"/>
  <c r="AT19" i="115"/>
  <c r="AT19" i="77"/>
  <c r="AT19" i="29"/>
  <c r="AT19" i="21"/>
  <c r="AT19" i="104"/>
  <c r="AT19" i="114"/>
  <c r="AT19" i="99"/>
  <c r="M17" i="161"/>
  <c r="M17" i="160"/>
  <c r="M17" i="158"/>
  <c r="M17" i="162"/>
  <c r="N22" i="112"/>
  <c r="M22" i="106"/>
  <c r="M22" i="40"/>
  <c r="M22" i="77"/>
  <c r="M22" i="29"/>
  <c r="M22" i="115"/>
  <c r="M22" i="21"/>
  <c r="M22" i="114"/>
  <c r="M22" i="99"/>
  <c r="M22" i="104"/>
  <c r="AI22" i="40"/>
  <c r="AI22" i="115"/>
  <c r="AI22" i="77"/>
  <c r="AI22" i="104"/>
  <c r="AI22" i="29"/>
  <c r="AI22" i="21"/>
  <c r="AI22" i="114"/>
  <c r="AI22" i="99"/>
  <c r="AX22" i="40"/>
  <c r="AX22" i="77"/>
  <c r="AX22" i="115"/>
  <c r="AX22" i="29"/>
  <c r="AX22" i="21"/>
  <c r="AX22" i="114"/>
  <c r="AX22" i="104"/>
  <c r="AX22" i="99"/>
  <c r="AS22" i="40"/>
  <c r="AS22" i="77"/>
  <c r="AS22" i="115"/>
  <c r="AS22" i="29"/>
  <c r="AS22" i="21"/>
  <c r="AS22" i="99"/>
  <c r="AS22" i="104"/>
  <c r="AS22" i="114"/>
  <c r="BA25" i="40"/>
  <c r="BA25" i="115"/>
  <c r="BA25" i="77"/>
  <c r="BA25" i="29"/>
  <c r="BA25" i="21"/>
  <c r="BA25" i="104"/>
  <c r="BA25" i="114"/>
  <c r="BA25" i="99"/>
  <c r="L25" i="162"/>
  <c r="L25" i="161"/>
  <c r="L25" i="160"/>
  <c r="L25" i="158"/>
  <c r="L30" i="106"/>
  <c r="M30" i="112"/>
  <c r="L30" i="115"/>
  <c r="L30" i="40"/>
  <c r="L30" i="77"/>
  <c r="L30" i="29"/>
  <c r="L30" i="21"/>
  <c r="L30" i="104"/>
  <c r="L30" i="114"/>
  <c r="L30" i="99"/>
  <c r="AC30" i="115"/>
  <c r="AC30" i="40"/>
  <c r="AC30" i="77"/>
  <c r="AC30" i="29"/>
  <c r="AC30" i="21"/>
  <c r="AC30" i="104"/>
  <c r="AC30" i="114"/>
  <c r="AC30" i="99"/>
  <c r="AW30" i="115"/>
  <c r="AW30" i="77"/>
  <c r="AW30" i="29"/>
  <c r="AW30" i="40"/>
  <c r="AW30" i="21"/>
  <c r="AW30" i="104"/>
  <c r="AW30" i="114"/>
  <c r="AW30" i="99"/>
  <c r="AR30" i="40"/>
  <c r="AR30" i="77"/>
  <c r="AR30" i="29"/>
  <c r="AR30" i="115"/>
  <c r="AR30" i="21"/>
  <c r="AR30" i="114"/>
  <c r="AR30" i="99"/>
  <c r="AR30" i="104"/>
  <c r="T35" i="106"/>
  <c r="U35" i="112"/>
  <c r="T35" i="40"/>
  <c r="T35" i="115"/>
  <c r="T35" i="77"/>
  <c r="T35" i="29"/>
  <c r="T35" i="21"/>
  <c r="T35" i="104"/>
  <c r="T35" i="114"/>
  <c r="T35" i="99"/>
  <c r="AL35" i="40"/>
  <c r="AL35" i="115"/>
  <c r="AL35" i="77"/>
  <c r="AL35" i="29"/>
  <c r="AL35" i="21"/>
  <c r="AL35" i="114"/>
  <c r="AL35" i="99"/>
  <c r="AL35" i="104"/>
  <c r="Q42" i="106"/>
  <c r="R42" i="112"/>
  <c r="Q42" i="21"/>
  <c r="Q42" i="114"/>
  <c r="Q42" i="104"/>
  <c r="Q42" i="99"/>
  <c r="AM42" i="114"/>
  <c r="AM42" i="21"/>
  <c r="AM42" i="104"/>
  <c r="AM42" i="99"/>
  <c r="H42" i="112"/>
  <c r="G42" i="106"/>
  <c r="G42" i="21"/>
  <c r="G42" i="99"/>
  <c r="G42" i="114"/>
  <c r="G42" i="104"/>
  <c r="AT43" i="21"/>
  <c r="AT43" i="114"/>
  <c r="AT43" i="104"/>
  <c r="AT43" i="99"/>
  <c r="AY22" i="40"/>
  <c r="AY22" i="115"/>
  <c r="AY22" i="77"/>
  <c r="AY22" i="104"/>
  <c r="AY22" i="29"/>
  <c r="AY22" i="21"/>
  <c r="AY22" i="114"/>
  <c r="AY22" i="99"/>
  <c r="AB25" i="40"/>
  <c r="AB25" i="29"/>
  <c r="AB25" i="115"/>
  <c r="AB25" i="77"/>
  <c r="AB25" i="21"/>
  <c r="AB25" i="114"/>
  <c r="AB25" i="99"/>
  <c r="AB25" i="104"/>
  <c r="P26" i="2"/>
  <c r="AQ30" i="40"/>
  <c r="AQ30" i="115"/>
  <c r="AQ30" i="29"/>
  <c r="AQ30" i="21"/>
  <c r="AQ30" i="114"/>
  <c r="AQ30" i="99"/>
  <c r="AQ30" i="77"/>
  <c r="AQ30" i="104"/>
  <c r="AN43" i="21"/>
  <c r="AN43" i="99"/>
  <c r="AN43" i="114"/>
  <c r="AN43" i="104"/>
  <c r="AA30" i="40"/>
  <c r="AA30" i="115"/>
  <c r="AA30" i="29"/>
  <c r="AA30" i="21"/>
  <c r="AA30" i="114"/>
  <c r="AA30" i="99"/>
  <c r="AA30" i="77"/>
  <c r="AA30" i="104"/>
  <c r="H35" i="112"/>
  <c r="G35" i="106"/>
  <c r="G35" i="40"/>
  <c r="G35" i="115"/>
  <c r="G35" i="77"/>
  <c r="G35" i="29"/>
  <c r="G35" i="21"/>
  <c r="G35" i="114"/>
  <c r="G35" i="99"/>
  <c r="G35" i="104"/>
  <c r="AO36" i="2"/>
  <c r="AO35" i="40"/>
  <c r="AO35" i="115"/>
  <c r="AO35" i="77"/>
  <c r="AO35" i="29"/>
  <c r="AO35" i="21"/>
  <c r="AO35" i="104"/>
  <c r="AO35" i="114"/>
  <c r="AO35" i="99"/>
  <c r="L14" i="167"/>
  <c r="L14" i="166"/>
  <c r="L14" i="165"/>
  <c r="L14" i="164"/>
  <c r="H13" i="163"/>
  <c r="M13" i="112"/>
  <c r="L13" i="106"/>
  <c r="L13" i="40"/>
  <c r="L13" i="115"/>
  <c r="L13" i="77"/>
  <c r="L13" i="29"/>
  <c r="L13" i="21"/>
  <c r="L13" i="104"/>
  <c r="L13" i="114"/>
  <c r="L13" i="99"/>
  <c r="O25" i="161"/>
  <c r="O25" i="162"/>
  <c r="O25" i="158"/>
  <c r="O25" i="160"/>
  <c r="P30" i="112"/>
  <c r="O30" i="106"/>
  <c r="O30" i="40"/>
  <c r="O30" i="77"/>
  <c r="O30" i="29"/>
  <c r="O30" i="21"/>
  <c r="O30" i="115"/>
  <c r="O30" i="114"/>
  <c r="O30" i="99"/>
  <c r="O30" i="104"/>
  <c r="AK31" i="2"/>
  <c r="AK30" i="115"/>
  <c r="AK30" i="40"/>
  <c r="AK30" i="77"/>
  <c r="AK30" i="29"/>
  <c r="AK30" i="21"/>
  <c r="AK30" i="104"/>
  <c r="AK30" i="99"/>
  <c r="AK30" i="114"/>
  <c r="AZ31" i="2"/>
  <c r="AZ30" i="40"/>
  <c r="AZ30" i="115"/>
  <c r="AZ30" i="77"/>
  <c r="AZ30" i="29"/>
  <c r="AZ30" i="21"/>
  <c r="AZ30" i="114"/>
  <c r="AZ30" i="99"/>
  <c r="AZ30" i="104"/>
  <c r="N14" i="167"/>
  <c r="N14" i="166"/>
  <c r="N14" i="165"/>
  <c r="N14" i="164"/>
  <c r="J13" i="163"/>
  <c r="O13" i="112"/>
  <c r="N13" i="106"/>
  <c r="N13" i="40"/>
  <c r="N13" i="115"/>
  <c r="N13" i="77"/>
  <c r="N13" i="104"/>
  <c r="N13" i="29"/>
  <c r="N13" i="114"/>
  <c r="N13" i="99"/>
  <c r="N13" i="21"/>
  <c r="AF19" i="40"/>
  <c r="AF19" i="77"/>
  <c r="AF19" i="29"/>
  <c r="AF19" i="115"/>
  <c r="AF19" i="21"/>
  <c r="AF19" i="104"/>
  <c r="AF19" i="114"/>
  <c r="AF19" i="99"/>
  <c r="S25" i="161"/>
  <c r="S25" i="162"/>
  <c r="S25" i="158"/>
  <c r="S25" i="160"/>
  <c r="T30" i="112"/>
  <c r="S30" i="106"/>
  <c r="S30" i="40"/>
  <c r="S30" i="115"/>
  <c r="S30" i="77"/>
  <c r="S30" i="29"/>
  <c r="S30" i="21"/>
  <c r="S30" i="114"/>
  <c r="S30" i="99"/>
  <c r="S30" i="104"/>
  <c r="AB10" i="40"/>
  <c r="AB10" i="115"/>
  <c r="AB10" i="29"/>
  <c r="AB10" i="77"/>
  <c r="AB10" i="21"/>
  <c r="AB10" i="104"/>
  <c r="AB10" i="99"/>
  <c r="AB10" i="114"/>
  <c r="BC25" i="40"/>
  <c r="BC25" i="115"/>
  <c r="BC25" i="29"/>
  <c r="BC25" i="77"/>
  <c r="BC25" i="21"/>
  <c r="BC25" i="114"/>
  <c r="BC25" i="99"/>
  <c r="BC25" i="104"/>
  <c r="AY13" i="40"/>
  <c r="AY13" i="115"/>
  <c r="AY13" i="77"/>
  <c r="AY13" i="29"/>
  <c r="AY13" i="104"/>
  <c r="AY13" i="114"/>
  <c r="AY13" i="99"/>
  <c r="AY13" i="21"/>
  <c r="H17" i="161"/>
  <c r="H17" i="162"/>
  <c r="H17" i="160"/>
  <c r="H17" i="158"/>
  <c r="I22" i="112"/>
  <c r="H22" i="106"/>
  <c r="H22" i="77"/>
  <c r="H22" i="115"/>
  <c r="H22" i="40"/>
  <c r="H22" i="29"/>
  <c r="H22" i="21"/>
  <c r="H22" i="99"/>
  <c r="H22" i="114"/>
  <c r="H22" i="104"/>
  <c r="BC35" i="40"/>
  <c r="BC35" i="115"/>
  <c r="BC35" i="29"/>
  <c r="BC35" i="77"/>
  <c r="BC35" i="21"/>
  <c r="BC35" i="114"/>
  <c r="BC35" i="99"/>
  <c r="BC35" i="104"/>
  <c r="AH25" i="40"/>
  <c r="AH25" i="115"/>
  <c r="AH25" i="77"/>
  <c r="AH25" i="29"/>
  <c r="AH25" i="21"/>
  <c r="AH25" i="104"/>
  <c r="AH25" i="114"/>
  <c r="AH25" i="99"/>
  <c r="AL10" i="40"/>
  <c r="AL10" i="77"/>
  <c r="AL10" i="29"/>
  <c r="AL10" i="115"/>
  <c r="AL10" i="21"/>
  <c r="AL10" i="104"/>
  <c r="AL10" i="114"/>
  <c r="AL10" i="99"/>
  <c r="AW22" i="77"/>
  <c r="AW22" i="40"/>
  <c r="AW22" i="115"/>
  <c r="AW22" i="29"/>
  <c r="AW22" i="21"/>
  <c r="AW22" i="104"/>
  <c r="AW22" i="99"/>
  <c r="AW22" i="114"/>
  <c r="Y25" i="40"/>
  <c r="Y25" i="115"/>
  <c r="Y25" i="77"/>
  <c r="Y25" i="29"/>
  <c r="Y25" i="21"/>
  <c r="Y25" i="104"/>
  <c r="Y25" i="114"/>
  <c r="Y25" i="99"/>
  <c r="AU19" i="115"/>
  <c r="AU19" i="77"/>
  <c r="AU19" i="40"/>
  <c r="AU19" i="104"/>
  <c r="AU19" i="29"/>
  <c r="AU19" i="114"/>
  <c r="AU19" i="99"/>
  <c r="AU19" i="21"/>
  <c r="H11" i="161"/>
  <c r="H11" i="167"/>
  <c r="H11" i="166"/>
  <c r="H11" i="165"/>
  <c r="H11" i="164"/>
  <c r="D10" i="163"/>
  <c r="H11" i="162"/>
  <c r="H11" i="160"/>
  <c r="H11" i="158"/>
  <c r="I10" i="112"/>
  <c r="H10" i="106"/>
  <c r="H10" i="77"/>
  <c r="H10" i="40"/>
  <c r="H10" i="115"/>
  <c r="H10" i="29"/>
  <c r="H10" i="21"/>
  <c r="H10" i="104"/>
  <c r="H10" i="99"/>
  <c r="H10" i="114"/>
  <c r="AM30" i="40"/>
  <c r="AM30" i="115"/>
  <c r="AM30" i="29"/>
  <c r="AM30" i="77"/>
  <c r="AM30" i="21"/>
  <c r="AM30" i="114"/>
  <c r="AM30" i="99"/>
  <c r="AM30" i="104"/>
  <c r="P11" i="167"/>
  <c r="P11" i="166"/>
  <c r="P11" i="165"/>
  <c r="P11" i="164"/>
  <c r="L10" i="163"/>
  <c r="P11" i="162"/>
  <c r="P11" i="160"/>
  <c r="P11" i="161"/>
  <c r="P11" i="158"/>
  <c r="Q10" i="112"/>
  <c r="P10" i="106"/>
  <c r="P10" i="77"/>
  <c r="P10" i="115"/>
  <c r="P10" i="29"/>
  <c r="P10" i="21"/>
  <c r="P10" i="104"/>
  <c r="P10" i="99"/>
  <c r="P10" i="40"/>
  <c r="P10" i="114"/>
  <c r="AH10" i="40"/>
  <c r="AH10" i="77"/>
  <c r="AH10" i="115"/>
  <c r="AH10" i="29"/>
  <c r="AH10" i="21"/>
  <c r="AH10" i="114"/>
  <c r="AH10" i="99"/>
  <c r="AH10" i="104"/>
  <c r="J14" i="167"/>
  <c r="J14" i="166"/>
  <c r="J14" i="165"/>
  <c r="J14" i="164"/>
  <c r="F13" i="163"/>
  <c r="K13" i="112"/>
  <c r="J13" i="106"/>
  <c r="J13" i="115"/>
  <c r="J13" i="77"/>
  <c r="J13" i="40"/>
  <c r="J13" i="104"/>
  <c r="J13" i="29"/>
  <c r="J13" i="21"/>
  <c r="J13" i="114"/>
  <c r="J13" i="99"/>
  <c r="AN13" i="40"/>
  <c r="AN13" i="115"/>
  <c r="AN13" i="29"/>
  <c r="AN13" i="77"/>
  <c r="AN13" i="21"/>
  <c r="AN13" i="104"/>
  <c r="AN13" i="114"/>
  <c r="AN13" i="99"/>
  <c r="Q16" i="112"/>
  <c r="P16" i="106"/>
  <c r="P16" i="77"/>
  <c r="P16" i="40"/>
  <c r="P16" i="115"/>
  <c r="P16" i="29"/>
  <c r="P16" i="21"/>
  <c r="P16" i="104"/>
  <c r="P16" i="99"/>
  <c r="P16" i="114"/>
  <c r="K16" i="106"/>
  <c r="L16" i="112"/>
  <c r="K16" i="40"/>
  <c r="K16" i="115"/>
  <c r="K16" i="29"/>
  <c r="K16" i="77"/>
  <c r="K16" i="21"/>
  <c r="K16" i="104"/>
  <c r="K16" i="99"/>
  <c r="K16" i="114"/>
  <c r="W19" i="40"/>
  <c r="W19" i="115"/>
  <c r="W19" i="77"/>
  <c r="W19" i="104"/>
  <c r="W19" i="29"/>
  <c r="W19" i="21"/>
  <c r="W19" i="114"/>
  <c r="W19" i="99"/>
  <c r="U13" i="112"/>
  <c r="T13" i="106"/>
  <c r="T13" i="40"/>
  <c r="T13" i="115"/>
  <c r="T13" i="77"/>
  <c r="T13" i="29"/>
  <c r="T13" i="21"/>
  <c r="T13" i="104"/>
  <c r="T13" i="114"/>
  <c r="T13" i="99"/>
  <c r="AR10" i="40"/>
  <c r="AR10" i="115"/>
  <c r="AR10" i="29"/>
  <c r="AR10" i="77"/>
  <c r="AR10" i="21"/>
  <c r="AR10" i="104"/>
  <c r="AR10" i="99"/>
  <c r="AR10" i="114"/>
  <c r="AH16" i="40"/>
  <c r="AH16" i="77"/>
  <c r="AH16" i="115"/>
  <c r="AH16" i="29"/>
  <c r="AH16" i="21"/>
  <c r="AH16" i="114"/>
  <c r="AH16" i="99"/>
  <c r="AH16" i="104"/>
  <c r="AP16" i="40"/>
  <c r="AP16" i="77"/>
  <c r="AP16" i="29"/>
  <c r="AP16" i="115"/>
  <c r="AP16" i="21"/>
  <c r="AP16" i="114"/>
  <c r="AP16" i="104"/>
  <c r="AP16" i="99"/>
  <c r="AW19" i="40"/>
  <c r="AW19" i="115"/>
  <c r="AW19" i="77"/>
  <c r="AW19" i="29"/>
  <c r="AW19" i="21"/>
  <c r="AW19" i="104"/>
  <c r="AW19" i="99"/>
  <c r="AW19" i="114"/>
  <c r="AR42" i="21"/>
  <c r="AR42" i="99"/>
  <c r="AR42" i="114"/>
  <c r="AR42" i="104"/>
  <c r="AJ26" i="2"/>
  <c r="AJ25" i="40"/>
  <c r="AJ25" i="29"/>
  <c r="AJ25" i="115"/>
  <c r="AJ25" i="77"/>
  <c r="AJ25" i="21"/>
  <c r="AJ25" i="104"/>
  <c r="AJ25" i="114"/>
  <c r="AJ25" i="99"/>
  <c r="AJ30" i="40"/>
  <c r="AJ30" i="115"/>
  <c r="AJ30" i="77"/>
  <c r="AJ30" i="29"/>
  <c r="AJ30" i="21"/>
  <c r="AJ30" i="114"/>
  <c r="AJ30" i="99"/>
  <c r="AJ30" i="104"/>
  <c r="AL19" i="40"/>
  <c r="AL19" i="115"/>
  <c r="AL19" i="77"/>
  <c r="AL19" i="29"/>
  <c r="AL19" i="21"/>
  <c r="AL19" i="114"/>
  <c r="AL19" i="99"/>
  <c r="AL19" i="104"/>
  <c r="AU25" i="40"/>
  <c r="AU25" i="115"/>
  <c r="AU25" i="77"/>
  <c r="AU25" i="29"/>
  <c r="AU25" i="114"/>
  <c r="AU25" i="99"/>
  <c r="AU25" i="21"/>
  <c r="AU25" i="104"/>
  <c r="AU10" i="40"/>
  <c r="AU10" i="115"/>
  <c r="AU10" i="77"/>
  <c r="AU10" i="104"/>
  <c r="AU10" i="29"/>
  <c r="AU10" i="21"/>
  <c r="AU10" i="114"/>
  <c r="AU10" i="99"/>
  <c r="U13" i="40"/>
  <c r="U13" i="115"/>
  <c r="U13" i="77"/>
  <c r="U13" i="29"/>
  <c r="U13" i="21"/>
  <c r="U13" i="114"/>
  <c r="U13" i="99"/>
  <c r="U13" i="104"/>
  <c r="AQ13" i="115"/>
  <c r="AQ13" i="77"/>
  <c r="AQ13" i="40"/>
  <c r="AQ13" i="104"/>
  <c r="AQ13" i="29"/>
  <c r="AQ13" i="21"/>
  <c r="AQ13" i="114"/>
  <c r="AQ13" i="99"/>
  <c r="K16" i="112"/>
  <c r="J16" i="106"/>
  <c r="J16" i="40"/>
  <c r="J16" i="115"/>
  <c r="J16" i="77"/>
  <c r="J16" i="29"/>
  <c r="J16" i="104"/>
  <c r="J16" i="114"/>
  <c r="J16" i="21"/>
  <c r="J16" i="99"/>
  <c r="AS19" i="40"/>
  <c r="AS19" i="115"/>
  <c r="AS19" i="77"/>
  <c r="AS19" i="29"/>
  <c r="AS19" i="21"/>
  <c r="AS19" i="104"/>
  <c r="AS19" i="99"/>
  <c r="AS19" i="114"/>
  <c r="G17" i="161"/>
  <c r="G17" i="160"/>
  <c r="G17" i="162"/>
  <c r="G17" i="158"/>
  <c r="H22" i="112"/>
  <c r="G22" i="106"/>
  <c r="G22" i="40"/>
  <c r="G22" i="115"/>
  <c r="G22" i="77"/>
  <c r="G22" i="29"/>
  <c r="G22" i="21"/>
  <c r="G22" i="99"/>
  <c r="G22" i="104"/>
  <c r="G22" i="114"/>
  <c r="AG22" i="77"/>
  <c r="AG22" i="40"/>
  <c r="AG22" i="115"/>
  <c r="AG22" i="29"/>
  <c r="AG22" i="21"/>
  <c r="AG22" i="104"/>
  <c r="AG22" i="99"/>
  <c r="AG22" i="114"/>
  <c r="AZ22" i="40"/>
  <c r="AZ22" i="115"/>
  <c r="AZ22" i="29"/>
  <c r="AZ22" i="21"/>
  <c r="AZ22" i="77"/>
  <c r="AZ22" i="99"/>
  <c r="AZ22" i="114"/>
  <c r="AZ22" i="104"/>
  <c r="AT30" i="40"/>
  <c r="AT30" i="115"/>
  <c r="AT30" i="77"/>
  <c r="AT30" i="29"/>
  <c r="AT30" i="21"/>
  <c r="AT30" i="114"/>
  <c r="AT30" i="99"/>
  <c r="AT30" i="104"/>
  <c r="S35" i="112"/>
  <c r="R35" i="106"/>
  <c r="R35" i="40"/>
  <c r="R35" i="115"/>
  <c r="R35" i="29"/>
  <c r="R35" i="77"/>
  <c r="R35" i="114"/>
  <c r="R35" i="99"/>
  <c r="R35" i="21"/>
  <c r="R35" i="104"/>
  <c r="AR35" i="77"/>
  <c r="AR35" i="29"/>
  <c r="AR35" i="40"/>
  <c r="AR35" i="115"/>
  <c r="AR35" i="21"/>
  <c r="AR35" i="114"/>
  <c r="AR35" i="99"/>
  <c r="AR35" i="104"/>
  <c r="X36" i="40"/>
  <c r="X36" i="115"/>
  <c r="X36" i="77"/>
  <c r="X36" i="29"/>
  <c r="X36" i="21"/>
  <c r="X36" i="114"/>
  <c r="X36" i="104"/>
  <c r="X36" i="99"/>
  <c r="AY10" i="40"/>
  <c r="AY10" i="115"/>
  <c r="AY10" i="77"/>
  <c r="AY10" i="104"/>
  <c r="AY10" i="29"/>
  <c r="AY10" i="21"/>
  <c r="AY10" i="114"/>
  <c r="AY10" i="99"/>
  <c r="AQ16" i="40"/>
  <c r="AQ16" i="115"/>
  <c r="AQ16" i="77"/>
  <c r="AQ16" i="29"/>
  <c r="AQ16" i="104"/>
  <c r="AQ16" i="21"/>
  <c r="AQ16" i="114"/>
  <c r="AQ16" i="99"/>
  <c r="BC22" i="40"/>
  <c r="BC22" i="115"/>
  <c r="BC22" i="77"/>
  <c r="BC22" i="104"/>
  <c r="BC22" i="114"/>
  <c r="BC22" i="29"/>
  <c r="BC22" i="21"/>
  <c r="BC22" i="99"/>
  <c r="AO25" i="40"/>
  <c r="AO25" i="115"/>
  <c r="AO25" i="77"/>
  <c r="AO25" i="29"/>
  <c r="AO25" i="21"/>
  <c r="AO25" i="104"/>
  <c r="AO25" i="114"/>
  <c r="AO25" i="99"/>
  <c r="AU26" i="40"/>
  <c r="AU26" i="115"/>
  <c r="AU26" i="29"/>
  <c r="AU26" i="21"/>
  <c r="AU26" i="114"/>
  <c r="AU26" i="104"/>
  <c r="AU26" i="99"/>
  <c r="AU26" i="77"/>
  <c r="AM31" i="40"/>
  <c r="AM31" i="115"/>
  <c r="AM31" i="29"/>
  <c r="AM31" i="77"/>
  <c r="AM31" i="114"/>
  <c r="AM31" i="104"/>
  <c r="AM31" i="99"/>
  <c r="AM31" i="21"/>
  <c r="J11" i="167"/>
  <c r="J11" i="166"/>
  <c r="J11" i="165"/>
  <c r="J11" i="164"/>
  <c r="F10" i="163"/>
  <c r="J11" i="162"/>
  <c r="J11" i="160"/>
  <c r="J11" i="161"/>
  <c r="J11" i="158"/>
  <c r="K10" i="112"/>
  <c r="J10" i="106"/>
  <c r="J10" i="40"/>
  <c r="J10" i="115"/>
  <c r="J10" i="77"/>
  <c r="J10" i="29"/>
  <c r="J10" i="104"/>
  <c r="J10" i="21"/>
  <c r="J10" i="114"/>
  <c r="J10" i="99"/>
  <c r="AV10" i="40"/>
  <c r="AV10" i="115"/>
  <c r="AV10" i="29"/>
  <c r="AV10" i="77"/>
  <c r="AV10" i="21"/>
  <c r="AV10" i="104"/>
  <c r="AV10" i="99"/>
  <c r="AV10" i="114"/>
  <c r="AH13" i="40"/>
  <c r="AH13" i="115"/>
  <c r="AH13" i="77"/>
  <c r="AH13" i="29"/>
  <c r="AH13" i="21"/>
  <c r="AH13" i="114"/>
  <c r="AH13" i="99"/>
  <c r="AH13" i="104"/>
  <c r="P16" i="112"/>
  <c r="O16" i="106"/>
  <c r="O16" i="40"/>
  <c r="O16" i="115"/>
  <c r="O16" i="29"/>
  <c r="O16" i="77"/>
  <c r="O16" i="21"/>
  <c r="O16" i="104"/>
  <c r="O16" i="99"/>
  <c r="O16" i="114"/>
  <c r="AK16" i="77"/>
  <c r="AK16" i="115"/>
  <c r="AK16" i="40"/>
  <c r="AK16" i="29"/>
  <c r="AK16" i="21"/>
  <c r="AK16" i="104"/>
  <c r="AK16" i="99"/>
  <c r="AK16" i="114"/>
  <c r="BD16" i="40"/>
  <c r="BD16" i="115"/>
  <c r="BD16" i="77"/>
  <c r="BD16" i="29"/>
  <c r="BD16" i="21"/>
  <c r="BD16" i="104"/>
  <c r="BD16" i="99"/>
  <c r="BD16" i="114"/>
  <c r="AA19" i="40"/>
  <c r="AA19" i="115"/>
  <c r="AA19" i="77"/>
  <c r="AA19" i="104"/>
  <c r="AA19" i="29"/>
  <c r="AA19" i="21"/>
  <c r="AA19" i="114"/>
  <c r="AA19" i="99"/>
  <c r="AF22" i="40"/>
  <c r="AF22" i="115"/>
  <c r="AF22" i="29"/>
  <c r="AF22" i="77"/>
  <c r="AF22" i="21"/>
  <c r="AF22" i="104"/>
  <c r="AF22" i="99"/>
  <c r="AF22" i="114"/>
  <c r="AI25" i="115"/>
  <c r="AI25" i="77"/>
  <c r="AI25" i="29"/>
  <c r="AI25" i="104"/>
  <c r="AI25" i="40"/>
  <c r="AI25" i="114"/>
  <c r="AI25" i="99"/>
  <c r="AI25" i="21"/>
  <c r="AX25" i="40"/>
  <c r="AX25" i="115"/>
  <c r="AX25" i="77"/>
  <c r="AX25" i="29"/>
  <c r="AX25" i="21"/>
  <c r="AX25" i="114"/>
  <c r="AX25" i="99"/>
  <c r="AX25" i="104"/>
  <c r="N25" i="162"/>
  <c r="N25" i="158"/>
  <c r="N25" i="161"/>
  <c r="N25" i="160"/>
  <c r="O30" i="112"/>
  <c r="N30" i="106"/>
  <c r="N30" i="40"/>
  <c r="N30" i="115"/>
  <c r="N30" i="77"/>
  <c r="N30" i="29"/>
  <c r="N30" i="114"/>
  <c r="N30" i="99"/>
  <c r="N30" i="21"/>
  <c r="N30" i="104"/>
  <c r="I35" i="106"/>
  <c r="J35" i="112"/>
  <c r="I35" i="40"/>
  <c r="I35" i="115"/>
  <c r="I35" i="77"/>
  <c r="I35" i="29"/>
  <c r="I35" i="21"/>
  <c r="I35" i="114"/>
  <c r="I35" i="99"/>
  <c r="I35" i="104"/>
  <c r="E42" i="106"/>
  <c r="T42" i="106"/>
  <c r="U42" i="112"/>
  <c r="T42" i="21"/>
  <c r="T42" i="104"/>
  <c r="T42" i="99"/>
  <c r="T42" i="114"/>
  <c r="AL42" i="21"/>
  <c r="AL42" i="114"/>
  <c r="AL42" i="104"/>
  <c r="AL42" i="99"/>
  <c r="N42" i="106"/>
  <c r="O42" i="112"/>
  <c r="N42" i="21"/>
  <c r="N42" i="114"/>
  <c r="N42" i="104"/>
  <c r="N42" i="99"/>
  <c r="AY42" i="21"/>
  <c r="AY42" i="114"/>
  <c r="AY42" i="104"/>
  <c r="AY42" i="99"/>
  <c r="U16" i="40"/>
  <c r="U16" i="77"/>
  <c r="U16" i="115"/>
  <c r="U16" i="29"/>
  <c r="U16" i="21"/>
  <c r="U16" i="104"/>
  <c r="U16" i="114"/>
  <c r="U16" i="99"/>
  <c r="J17" i="162"/>
  <c r="J17" i="160"/>
  <c r="J17" i="161"/>
  <c r="J17" i="158"/>
  <c r="K22" i="112"/>
  <c r="J22" i="106"/>
  <c r="J22" i="40"/>
  <c r="J22" i="115"/>
  <c r="J22" i="77"/>
  <c r="J22" i="29"/>
  <c r="J22" i="104"/>
  <c r="J22" i="114"/>
  <c r="J22" i="21"/>
  <c r="J22" i="99"/>
  <c r="X31" i="40"/>
  <c r="X31" i="115"/>
  <c r="X31" i="77"/>
  <c r="X31" i="29"/>
  <c r="X31" i="21"/>
  <c r="X31" i="114"/>
  <c r="X31" i="104"/>
  <c r="X31" i="99"/>
  <c r="AR43" i="21"/>
  <c r="AR43" i="99"/>
  <c r="AR43" i="114"/>
  <c r="AR43" i="104"/>
  <c r="I11" i="167"/>
  <c r="E10" i="163"/>
  <c r="I11" i="161"/>
  <c r="I11" i="164"/>
  <c r="I11" i="165"/>
  <c r="I11" i="162"/>
  <c r="I11" i="158"/>
  <c r="I11" i="166"/>
  <c r="I11" i="160"/>
  <c r="J10" i="112"/>
  <c r="I10" i="106"/>
  <c r="I10" i="40"/>
  <c r="I10" i="77"/>
  <c r="I10" i="115"/>
  <c r="I10" i="29"/>
  <c r="I10" i="21"/>
  <c r="I10" i="114"/>
  <c r="I10" i="104"/>
  <c r="I10" i="99"/>
  <c r="Z10" i="40"/>
  <c r="Z10" i="77"/>
  <c r="Z10" i="115"/>
  <c r="Z10" i="29"/>
  <c r="Z10" i="21"/>
  <c r="Z10" i="114"/>
  <c r="Z10" i="104"/>
  <c r="Z10" i="99"/>
  <c r="AT10" i="40"/>
  <c r="AT10" i="77"/>
  <c r="AT10" i="115"/>
  <c r="AT10" i="29"/>
  <c r="AT10" i="21"/>
  <c r="AT10" i="114"/>
  <c r="AT10" i="104"/>
  <c r="AT10" i="99"/>
  <c r="AF10" i="40"/>
  <c r="AF10" i="115"/>
  <c r="AF10" i="29"/>
  <c r="AF10" i="77"/>
  <c r="AF10" i="21"/>
  <c r="AF10" i="104"/>
  <c r="AF10" i="99"/>
  <c r="AF10" i="114"/>
  <c r="O14" i="167"/>
  <c r="K13" i="163"/>
  <c r="O14" i="164"/>
  <c r="O14" i="165"/>
  <c r="O14" i="166"/>
  <c r="P13" i="112"/>
  <c r="O13" i="106"/>
  <c r="O13" i="40"/>
  <c r="O13" i="77"/>
  <c r="O13" i="29"/>
  <c r="O13" i="115"/>
  <c r="O13" i="21"/>
  <c r="O13" i="104"/>
  <c r="O13" i="114"/>
  <c r="O13" i="99"/>
  <c r="AG13" i="40"/>
  <c r="AG13" i="115"/>
  <c r="AG13" i="77"/>
  <c r="AG13" i="29"/>
  <c r="AG13" i="21"/>
  <c r="AG13" i="104"/>
  <c r="AG13" i="114"/>
  <c r="AG13" i="99"/>
  <c r="AV13" i="40"/>
  <c r="AV13" i="77"/>
  <c r="AV13" i="29"/>
  <c r="AV13" i="115"/>
  <c r="AV13" i="21"/>
  <c r="AV13" i="104"/>
  <c r="AV13" i="114"/>
  <c r="AV13" i="99"/>
  <c r="M14" i="162"/>
  <c r="M14" i="161"/>
  <c r="M14" i="160"/>
  <c r="M14" i="158"/>
  <c r="M19" i="106"/>
  <c r="N19" i="112"/>
  <c r="M19" i="40"/>
  <c r="M19" i="115"/>
  <c r="M19" i="77"/>
  <c r="M19" i="29"/>
  <c r="M19" i="21"/>
  <c r="M19" i="104"/>
  <c r="M19" i="114"/>
  <c r="M19" i="99"/>
  <c r="AI19" i="40"/>
  <c r="AI19" i="115"/>
  <c r="AI19" i="77"/>
  <c r="AI19" i="29"/>
  <c r="AI19" i="104"/>
  <c r="AI19" i="114"/>
  <c r="AI19" i="99"/>
  <c r="AI19" i="21"/>
  <c r="AX19" i="40"/>
  <c r="AX19" i="115"/>
  <c r="AX19" i="77"/>
  <c r="AX19" i="29"/>
  <c r="AX19" i="21"/>
  <c r="AX19" i="114"/>
  <c r="AX19" i="99"/>
  <c r="AX19" i="104"/>
  <c r="Q17" i="161"/>
  <c r="Q17" i="160"/>
  <c r="Q17" i="158"/>
  <c r="Q17" i="162"/>
  <c r="R22" i="112"/>
  <c r="Q22" i="106"/>
  <c r="Q22" i="40"/>
  <c r="Q22" i="77"/>
  <c r="Q22" i="115"/>
  <c r="Q22" i="29"/>
  <c r="Q22" i="21"/>
  <c r="Q22" i="114"/>
  <c r="Q22" i="104"/>
  <c r="Q22" i="99"/>
  <c r="AM22" i="40"/>
  <c r="AM22" i="115"/>
  <c r="AM22" i="77"/>
  <c r="AM22" i="104"/>
  <c r="AM22" i="114"/>
  <c r="AM22" i="29"/>
  <c r="AM22" i="21"/>
  <c r="AM22" i="99"/>
  <c r="BB22" i="40"/>
  <c r="BB22" i="77"/>
  <c r="BB22" i="115"/>
  <c r="BB22" i="29"/>
  <c r="BB22" i="21"/>
  <c r="BB22" i="114"/>
  <c r="BB22" i="104"/>
  <c r="BB22" i="99"/>
  <c r="H20" i="161"/>
  <c r="H20" i="162"/>
  <c r="H20" i="160"/>
  <c r="H20" i="158"/>
  <c r="H25" i="106"/>
  <c r="I25" i="112"/>
  <c r="H25" i="40"/>
  <c r="H25" i="115"/>
  <c r="H25" i="77"/>
  <c r="H25" i="29"/>
  <c r="H25" i="21"/>
  <c r="H25" i="104"/>
  <c r="H25" i="114"/>
  <c r="H25" i="99"/>
  <c r="P25" i="162"/>
  <c r="P25" i="161"/>
  <c r="P25" i="160"/>
  <c r="P25" i="158"/>
  <c r="P30" i="106"/>
  <c r="Q30" i="112"/>
  <c r="P30" i="115"/>
  <c r="P30" i="77"/>
  <c r="P30" i="29"/>
  <c r="P30" i="40"/>
  <c r="P30" i="21"/>
  <c r="P30" i="104"/>
  <c r="P30" i="99"/>
  <c r="P30" i="114"/>
  <c r="AH30" i="40"/>
  <c r="AH30" i="115"/>
  <c r="AH30" i="77"/>
  <c r="AH30" i="29"/>
  <c r="AH30" i="21"/>
  <c r="AH30" i="114"/>
  <c r="AH30" i="99"/>
  <c r="AH30" i="104"/>
  <c r="BA30" i="115"/>
  <c r="BA30" i="40"/>
  <c r="BA30" i="77"/>
  <c r="BA30" i="29"/>
  <c r="BA30" i="21"/>
  <c r="BA30" i="104"/>
  <c r="BA30" i="99"/>
  <c r="BA30" i="114"/>
  <c r="AV31" i="40"/>
  <c r="AV31" i="115"/>
  <c r="AV31" i="77"/>
  <c r="AV31" i="29"/>
  <c r="AV31" i="21"/>
  <c r="AV31" i="114"/>
  <c r="AV31" i="99"/>
  <c r="AV31" i="104"/>
  <c r="H35" i="106"/>
  <c r="I35" i="112"/>
  <c r="H35" i="40"/>
  <c r="H35" i="115"/>
  <c r="H35" i="77"/>
  <c r="H35" i="29"/>
  <c r="H35" i="21"/>
  <c r="H35" i="104"/>
  <c r="H35" i="114"/>
  <c r="H35" i="99"/>
  <c r="Y35" i="40"/>
  <c r="Y35" i="115"/>
  <c r="Y35" i="77"/>
  <c r="Y35" i="29"/>
  <c r="Y35" i="21"/>
  <c r="Y35" i="104"/>
  <c r="Y35" i="114"/>
  <c r="Y35" i="99"/>
  <c r="AP35" i="40"/>
  <c r="AP35" i="115"/>
  <c r="AP35" i="77"/>
  <c r="AP35" i="29"/>
  <c r="AP35" i="21"/>
  <c r="AP35" i="114"/>
  <c r="AP35" i="99"/>
  <c r="AP35" i="104"/>
  <c r="AK36" i="40"/>
  <c r="AK36" i="115"/>
  <c r="AK36" i="77"/>
  <c r="AK36" i="29"/>
  <c r="AK36" i="21"/>
  <c r="AK36" i="104"/>
  <c r="AK36" i="99"/>
  <c r="AK36" i="114"/>
  <c r="U42" i="21"/>
  <c r="U42" i="114"/>
  <c r="U42" i="104"/>
  <c r="U42" i="99"/>
  <c r="AQ42" i="114"/>
  <c r="AQ42" i="21"/>
  <c r="AQ42" i="104"/>
  <c r="AQ42" i="99"/>
  <c r="P42" i="112"/>
  <c r="O42" i="106"/>
  <c r="O42" i="21"/>
  <c r="O42" i="99"/>
  <c r="O42" i="114"/>
  <c r="O42" i="104"/>
  <c r="AZ42" i="21"/>
  <c r="AZ42" i="99"/>
  <c r="AZ42" i="114"/>
  <c r="AZ42" i="104"/>
  <c r="G20" i="161"/>
  <c r="G20" i="160"/>
  <c r="G20" i="162"/>
  <c r="G20" i="158"/>
  <c r="H25" i="112"/>
  <c r="G25" i="106"/>
  <c r="G25" i="40"/>
  <c r="G25" i="29"/>
  <c r="G25" i="115"/>
  <c r="G25" i="77"/>
  <c r="G25" i="21"/>
  <c r="G25" i="104"/>
  <c r="G25" i="114"/>
  <c r="G25" i="99"/>
  <c r="AK25" i="40"/>
  <c r="AK25" i="115"/>
  <c r="AK25" i="29"/>
  <c r="AK25" i="77"/>
  <c r="AK25" i="21"/>
  <c r="AK25" i="104"/>
  <c r="AK25" i="99"/>
  <c r="AK25" i="114"/>
  <c r="AT36" i="40"/>
  <c r="AT36" i="115"/>
  <c r="AT36" i="77"/>
  <c r="AT36" i="29"/>
  <c r="AT36" i="21"/>
  <c r="AT36" i="114"/>
  <c r="AT36" i="104"/>
  <c r="AT36" i="99"/>
  <c r="L21" i="161"/>
  <c r="L21" i="162"/>
  <c r="L21" i="160"/>
  <c r="L21" i="158"/>
  <c r="M26" i="112"/>
  <c r="L26" i="106"/>
  <c r="L26" i="40"/>
  <c r="L26" i="115"/>
  <c r="L26" i="77"/>
  <c r="L26" i="29"/>
  <c r="L26" i="21"/>
  <c r="L26" i="104"/>
  <c r="L26" i="99"/>
  <c r="L26" i="114"/>
  <c r="AN19" i="40"/>
  <c r="AN19" i="29"/>
  <c r="AN19" i="77"/>
  <c r="AN19" i="115"/>
  <c r="AN19" i="21"/>
  <c r="AN19" i="104"/>
  <c r="AN19" i="114"/>
  <c r="AN19" i="99"/>
  <c r="AF35" i="77"/>
  <c r="AF35" i="29"/>
  <c r="AF35" i="40"/>
  <c r="AF35" i="115"/>
  <c r="AF35" i="21"/>
  <c r="AF35" i="114"/>
  <c r="AF35" i="99"/>
  <c r="AF35" i="104"/>
  <c r="P35" i="112"/>
  <c r="O35" i="106"/>
  <c r="O35" i="77"/>
  <c r="O35" i="29"/>
  <c r="O35" i="40"/>
  <c r="O35" i="115"/>
  <c r="O35" i="21"/>
  <c r="O35" i="114"/>
  <c r="O35" i="99"/>
  <c r="O35" i="104"/>
  <c r="AS35" i="40"/>
  <c r="AS35" i="115"/>
  <c r="AS35" i="77"/>
  <c r="AS35" i="29"/>
  <c r="AS35" i="21"/>
  <c r="AS35" i="104"/>
  <c r="AS35" i="114"/>
  <c r="AS35" i="99"/>
  <c r="K17" i="162"/>
  <c r="K17" i="160"/>
  <c r="K17" i="161"/>
  <c r="K17" i="158"/>
  <c r="L22" i="112"/>
  <c r="K22" i="106"/>
  <c r="K22" i="40"/>
  <c r="K22" i="115"/>
  <c r="K22" i="29"/>
  <c r="K22" i="77"/>
  <c r="K22" i="21"/>
  <c r="K22" i="99"/>
  <c r="K22" i="104"/>
  <c r="K22" i="114"/>
  <c r="X30" i="40"/>
  <c r="X30" i="77"/>
  <c r="X30" i="29"/>
  <c r="X30" i="115"/>
  <c r="X30" i="21"/>
  <c r="X30" i="114"/>
  <c r="X30" i="99"/>
  <c r="X30" i="104"/>
  <c r="AO31" i="2"/>
  <c r="AO30" i="115"/>
  <c r="AO30" i="40"/>
  <c r="AO30" i="77"/>
  <c r="AO30" i="29"/>
  <c r="AO30" i="21"/>
  <c r="AO30" i="104"/>
  <c r="AO30" i="114"/>
  <c r="AO30" i="99"/>
  <c r="BD30" i="40"/>
  <c r="BD30" i="77"/>
  <c r="BD30" i="29"/>
  <c r="BD30" i="115"/>
  <c r="BD30" i="21"/>
  <c r="BD30" i="104"/>
  <c r="BD30" i="114"/>
  <c r="BD30" i="99"/>
  <c r="AF13" i="40"/>
  <c r="AF13" i="77"/>
  <c r="AF13" i="29"/>
  <c r="AF13" i="115"/>
  <c r="AF13" i="21"/>
  <c r="AF13" i="104"/>
  <c r="AF13" i="114"/>
  <c r="AF13" i="99"/>
  <c r="L17" i="162"/>
  <c r="L17" i="160"/>
  <c r="L17" i="158"/>
  <c r="L17" i="161"/>
  <c r="M22" i="112"/>
  <c r="L22" i="106"/>
  <c r="L22" i="40"/>
  <c r="L22" i="77"/>
  <c r="L22" i="115"/>
  <c r="L22" i="29"/>
  <c r="L22" i="21"/>
  <c r="L22" i="99"/>
  <c r="L22" i="104"/>
  <c r="L22" i="114"/>
  <c r="AY30" i="40"/>
  <c r="AY30" i="115"/>
  <c r="AY30" i="29"/>
  <c r="AY30" i="77"/>
  <c r="AY30" i="114"/>
  <c r="AY30" i="99"/>
  <c r="AY30" i="104"/>
  <c r="AY30" i="21"/>
  <c r="S13" i="112"/>
  <c r="R13" i="106"/>
  <c r="R13" i="40"/>
  <c r="R13" i="115"/>
  <c r="R13" i="77"/>
  <c r="R13" i="29"/>
  <c r="R13" i="104"/>
  <c r="R13" i="21"/>
  <c r="R13" i="114"/>
  <c r="R13" i="99"/>
  <c r="AF30" i="40"/>
  <c r="AF30" i="77"/>
  <c r="AF30" i="29"/>
  <c r="AF30" i="115"/>
  <c r="AF30" i="21"/>
  <c r="AF30" i="114"/>
  <c r="AF30" i="99"/>
  <c r="AF30" i="104"/>
  <c r="L14" i="162"/>
  <c r="L14" i="161"/>
  <c r="L14" i="160"/>
  <c r="L14" i="158"/>
  <c r="M19" i="112"/>
  <c r="L19" i="106"/>
  <c r="L19" i="40"/>
  <c r="L19" i="115"/>
  <c r="L19" i="77"/>
  <c r="L19" i="29"/>
  <c r="L19" i="21"/>
  <c r="L19" i="104"/>
  <c r="L19" i="99"/>
  <c r="L19" i="114"/>
  <c r="AH22" i="40"/>
  <c r="AH22" i="77"/>
  <c r="AH22" i="115"/>
  <c r="AH22" i="29"/>
  <c r="AH22" i="21"/>
  <c r="AH22" i="114"/>
  <c r="AH22" i="104"/>
  <c r="AH22" i="99"/>
  <c r="AG10" i="77"/>
  <c r="AG10" i="115"/>
  <c r="AG10" i="40"/>
  <c r="AG10" i="29"/>
  <c r="AG10" i="21"/>
  <c r="AG10" i="104"/>
  <c r="AG10" i="99"/>
  <c r="AG10" i="114"/>
  <c r="R21" i="161"/>
  <c r="R21" i="162"/>
  <c r="R21" i="160"/>
  <c r="R21" i="158"/>
  <c r="S26" i="112"/>
  <c r="R26" i="106"/>
  <c r="R26" i="40"/>
  <c r="R26" i="115"/>
  <c r="R26" i="77"/>
  <c r="R26" i="29"/>
  <c r="R26" i="114"/>
  <c r="R26" i="21"/>
  <c r="R26" i="104"/>
  <c r="R26" i="99"/>
  <c r="AW10" i="77"/>
  <c r="AW10" i="115"/>
  <c r="AW10" i="40"/>
  <c r="AW10" i="29"/>
  <c r="AW10" i="21"/>
  <c r="AW10" i="104"/>
  <c r="AW10" i="99"/>
  <c r="AW10" i="114"/>
  <c r="AP25" i="40"/>
  <c r="AP25" i="115"/>
  <c r="AP25" i="77"/>
  <c r="AP25" i="29"/>
  <c r="AP25" i="21"/>
  <c r="AP25" i="114"/>
  <c r="AP25" i="99"/>
  <c r="AP25" i="104"/>
  <c r="M35" i="106"/>
  <c r="N35" i="112"/>
  <c r="M35" i="40"/>
  <c r="M35" i="115"/>
  <c r="M35" i="77"/>
  <c r="M35" i="29"/>
  <c r="M35" i="21"/>
  <c r="M35" i="114"/>
  <c r="M35" i="99"/>
  <c r="M35" i="104"/>
  <c r="Y10" i="77"/>
  <c r="Y10" i="40"/>
  <c r="Y10" i="115"/>
  <c r="Y10" i="29"/>
  <c r="Y10" i="21"/>
  <c r="Y10" i="104"/>
  <c r="Y10" i="99"/>
  <c r="Y10" i="114"/>
  <c r="L11" i="167"/>
  <c r="L11" i="166"/>
  <c r="L11" i="165"/>
  <c r="L11" i="164"/>
  <c r="H10" i="163"/>
  <c r="L11" i="162"/>
  <c r="L11" i="160"/>
  <c r="L11" i="158"/>
  <c r="L11" i="161"/>
  <c r="M10" i="112"/>
  <c r="L10" i="106"/>
  <c r="L10" i="77"/>
  <c r="L10" i="40"/>
  <c r="L10" i="115"/>
  <c r="L10" i="29"/>
  <c r="L10" i="21"/>
  <c r="L10" i="104"/>
  <c r="L10" i="99"/>
  <c r="L10" i="114"/>
  <c r="AC10" i="77"/>
  <c r="AC10" i="40"/>
  <c r="AC10" i="115"/>
  <c r="AC10" i="29"/>
  <c r="AC10" i="21"/>
  <c r="AC10" i="104"/>
  <c r="AC10" i="99"/>
  <c r="AC10" i="114"/>
  <c r="M42" i="106"/>
  <c r="N42" i="112"/>
  <c r="M42" i="21"/>
  <c r="M42" i="114"/>
  <c r="M42" i="104"/>
  <c r="M42" i="99"/>
  <c r="I14" i="162"/>
  <c r="I14" i="161"/>
  <c r="I14" i="160"/>
  <c r="I14" i="158"/>
  <c r="J19" i="112"/>
  <c r="I19" i="106"/>
  <c r="I19" i="40"/>
  <c r="I19" i="115"/>
  <c r="I19" i="77"/>
  <c r="I19" i="29"/>
  <c r="I19" i="21"/>
  <c r="I19" i="114"/>
  <c r="I19" i="99"/>
  <c r="I19" i="104"/>
  <c r="T42" i="112"/>
  <c r="S42" i="106"/>
  <c r="S42" i="21"/>
  <c r="S42" i="99"/>
  <c r="S42" i="114"/>
  <c r="S42" i="104"/>
  <c r="U16" i="112"/>
  <c r="T16" i="106"/>
  <c r="T16" i="77"/>
  <c r="T16" i="115"/>
  <c r="T16" i="40"/>
  <c r="T16" i="29"/>
  <c r="T16" i="21"/>
  <c r="T16" i="104"/>
  <c r="T16" i="99"/>
  <c r="T16" i="114"/>
  <c r="T14" i="162"/>
  <c r="T14" i="161"/>
  <c r="T14" i="160"/>
  <c r="T14" i="158"/>
  <c r="U19" i="112"/>
  <c r="T19" i="106"/>
  <c r="T19" i="40"/>
  <c r="T19" i="115"/>
  <c r="T19" i="77"/>
  <c r="T19" i="29"/>
  <c r="T19" i="21"/>
  <c r="T19" i="104"/>
  <c r="T19" i="99"/>
  <c r="T19" i="114"/>
  <c r="N20" i="160"/>
  <c r="N20" i="162"/>
  <c r="N20" i="158"/>
  <c r="N20" i="161"/>
  <c r="O25" i="112"/>
  <c r="N25" i="106"/>
  <c r="N25" i="40"/>
  <c r="N25" i="115"/>
  <c r="N25" i="77"/>
  <c r="N25" i="104"/>
  <c r="N25" i="29"/>
  <c r="N25" i="114"/>
  <c r="N25" i="99"/>
  <c r="N25" i="21"/>
  <c r="T35" i="112"/>
  <c r="S35" i="106"/>
  <c r="S35" i="77"/>
  <c r="S35" i="29"/>
  <c r="S35" i="115"/>
  <c r="S35" i="21"/>
  <c r="S35" i="40"/>
  <c r="S35" i="114"/>
  <c r="S35" i="99"/>
  <c r="S35" i="104"/>
  <c r="B32" i="2"/>
  <c r="BA16" i="77"/>
  <c r="BA16" i="115"/>
  <c r="BA16" i="29"/>
  <c r="BA16" i="40"/>
  <c r="BA16" i="21"/>
  <c r="BA16" i="104"/>
  <c r="BA16" i="99"/>
  <c r="BA16" i="114"/>
  <c r="AL13" i="40"/>
  <c r="AL13" i="115"/>
  <c r="AL13" i="77"/>
  <c r="AL13" i="29"/>
  <c r="AL13" i="21"/>
  <c r="AL13" i="114"/>
  <c r="AL13" i="99"/>
  <c r="AL13" i="104"/>
  <c r="AA25" i="40"/>
  <c r="AA25" i="115"/>
  <c r="AA25" i="77"/>
  <c r="AA25" i="104"/>
  <c r="AA25" i="29"/>
  <c r="AA25" i="21"/>
  <c r="AA25" i="114"/>
  <c r="AA25" i="99"/>
  <c r="AC16" i="77"/>
  <c r="AC16" i="40"/>
  <c r="AC16" i="115"/>
  <c r="AC16" i="29"/>
  <c r="AC16" i="21"/>
  <c r="AC16" i="104"/>
  <c r="AC16" i="99"/>
  <c r="AC16" i="114"/>
  <c r="BC19" i="40"/>
  <c r="BC19" i="115"/>
  <c r="BC19" i="77"/>
  <c r="BC19" i="104"/>
  <c r="BC19" i="29"/>
  <c r="BC19" i="21"/>
  <c r="BC19" i="114"/>
  <c r="BC19" i="99"/>
  <c r="S43" i="2"/>
  <c r="S44" i="2" s="1"/>
  <c r="U26" i="2"/>
  <c r="K43" i="2"/>
  <c r="M43" i="2"/>
  <c r="N26" i="2"/>
  <c r="O36" i="2"/>
  <c r="O31" i="2"/>
  <c r="M36" i="2"/>
  <c r="M37" i="2" s="1"/>
  <c r="AO43" i="2"/>
  <c r="BC26" i="2"/>
  <c r="G31" i="2"/>
  <c r="O37" i="2"/>
  <c r="K31" i="2"/>
  <c r="AO37" i="2"/>
  <c r="AN31" i="2"/>
  <c r="J27" i="2"/>
  <c r="AU36" i="2"/>
  <c r="AP26" i="2"/>
  <c r="AY31" i="2"/>
  <c r="Y26" i="2"/>
  <c r="Y27" i="2" s="1"/>
  <c r="AW26" i="2"/>
  <c r="AA31" i="2"/>
  <c r="AG31" i="2"/>
  <c r="AN36" i="2"/>
  <c r="AN37" i="2" s="1"/>
  <c r="R27" i="2"/>
  <c r="AS36" i="2"/>
  <c r="BD31" i="2"/>
  <c r="K36" i="2"/>
  <c r="K37" i="2" s="1"/>
  <c r="AF36" i="2"/>
  <c r="S31" i="2"/>
  <c r="AN26" i="2"/>
  <c r="AG36" i="2"/>
  <c r="BD36" i="2"/>
  <c r="AV36" i="2"/>
  <c r="AB31" i="2"/>
  <c r="AN32" i="2"/>
  <c r="G36" i="2"/>
  <c r="W36" i="2"/>
  <c r="AO26" i="2"/>
  <c r="M26" i="2"/>
  <c r="AT26" i="2"/>
  <c r="U31" i="2"/>
  <c r="AM36" i="2"/>
  <c r="AH36" i="2"/>
  <c r="I43" i="2"/>
  <c r="AS26" i="2"/>
  <c r="AF27" i="2"/>
  <c r="AY36" i="2"/>
  <c r="AV44" i="2"/>
  <c r="AZ26" i="2"/>
  <c r="AU27" i="2"/>
  <c r="AX31" i="2"/>
  <c r="R32" i="2"/>
  <c r="AM32" i="2"/>
  <c r="U36" i="2"/>
  <c r="AK44" i="2"/>
  <c r="AX26" i="2"/>
  <c r="BB26" i="2"/>
  <c r="W27" i="2"/>
  <c r="BB31" i="2"/>
  <c r="AI36" i="2"/>
  <c r="H43" i="2"/>
  <c r="P43" i="2"/>
  <c r="N43" i="2"/>
  <c r="AY43" i="2"/>
  <c r="BC43" i="2"/>
  <c r="AC26" i="2"/>
  <c r="Y31" i="2"/>
  <c r="AP31" i="2"/>
  <c r="J31" i="2"/>
  <c r="W31" i="2"/>
  <c r="L36" i="2"/>
  <c r="AC36" i="2"/>
  <c r="S37" i="2"/>
  <c r="AX43" i="2"/>
  <c r="BB43" i="2"/>
  <c r="AJ43" i="2"/>
  <c r="AZ43" i="2"/>
  <c r="X26" i="2"/>
  <c r="BD26" i="2"/>
  <c r="AQ31" i="2"/>
  <c r="AT37" i="2"/>
  <c r="J43" i="2"/>
  <c r="W44" i="2"/>
  <c r="AN44" i="2"/>
  <c r="J36" i="2"/>
  <c r="R36" i="2"/>
  <c r="X37" i="2"/>
  <c r="AA27" i="2"/>
  <c r="Q36" i="2"/>
  <c r="AS43" i="2"/>
  <c r="BB36" i="2"/>
  <c r="BA26" i="2"/>
  <c r="H31" i="2"/>
  <c r="AC31" i="2"/>
  <c r="H36" i="2"/>
  <c r="AB43" i="2"/>
  <c r="P27" i="2"/>
  <c r="Z31" i="2"/>
  <c r="L27" i="2"/>
  <c r="AJ32" i="2"/>
  <c r="C27" i="2"/>
  <c r="AH27" i="2"/>
  <c r="N36" i="2"/>
  <c r="AR36" i="2"/>
  <c r="AU37" i="2"/>
  <c r="AO44" i="2"/>
  <c r="K26" i="2"/>
  <c r="S26" i="2"/>
  <c r="AI26" i="2"/>
  <c r="AM26" i="2"/>
  <c r="BC27" i="2"/>
  <c r="AQ36" i="2"/>
  <c r="X43" i="2"/>
  <c r="X32" i="2"/>
  <c r="AL26" i="2"/>
  <c r="C31" i="2"/>
  <c r="L31" i="2"/>
  <c r="T31" i="2"/>
  <c r="AL31" i="2"/>
  <c r="BA31" i="2"/>
  <c r="AR31" i="2"/>
  <c r="AV32" i="2"/>
  <c r="AS32" i="2"/>
  <c r="P36" i="2"/>
  <c r="Y36" i="2"/>
  <c r="AP36" i="2"/>
  <c r="AK37" i="2"/>
  <c r="AS37" i="2"/>
  <c r="AI43" i="2"/>
  <c r="AM43" i="2"/>
  <c r="AQ43" i="2"/>
  <c r="G43" i="2"/>
  <c r="AB26" i="2"/>
  <c r="BD44" i="2"/>
  <c r="M31" i="2"/>
  <c r="AA36" i="2"/>
  <c r="AV26" i="2"/>
  <c r="I27" i="2"/>
  <c r="Q26" i="2"/>
  <c r="Z26" i="2"/>
  <c r="AU31" i="2"/>
  <c r="AB37" i="2"/>
  <c r="H26" i="2"/>
  <c r="P31" i="2"/>
  <c r="AW36" i="2"/>
  <c r="AT44" i="2"/>
  <c r="G26" i="2"/>
  <c r="O26" i="2"/>
  <c r="AG32" i="2"/>
  <c r="AT31" i="2"/>
  <c r="AF32" i="2"/>
  <c r="AJ36" i="2"/>
  <c r="Z36" i="2"/>
  <c r="BC37" i="2"/>
  <c r="AF43" i="2"/>
  <c r="AG26" i="2"/>
  <c r="AZ37" i="2"/>
  <c r="AQ26" i="2"/>
  <c r="N31" i="2"/>
  <c r="AO32" i="2"/>
  <c r="I36" i="2"/>
  <c r="C43" i="2"/>
  <c r="L43" i="2"/>
  <c r="T43" i="2"/>
  <c r="Y43" i="2"/>
  <c r="AC43" i="2"/>
  <c r="AH43" i="2"/>
  <c r="AL43" i="2"/>
  <c r="AP43" i="2"/>
  <c r="AW43" i="2"/>
  <c r="BA43" i="2"/>
  <c r="AG43" i="2"/>
  <c r="Q31" i="2"/>
  <c r="AI31" i="2"/>
  <c r="AA44" i="2"/>
  <c r="AR44" i="2"/>
  <c r="R44" i="2"/>
  <c r="AU44" i="2"/>
  <c r="AH31" i="2"/>
  <c r="AW31" i="2"/>
  <c r="BC31" i="2"/>
  <c r="C36" i="2"/>
  <c r="T36" i="2"/>
  <c r="AL36" i="2"/>
  <c r="BA36" i="2"/>
  <c r="AX36" i="2"/>
  <c r="Q43" i="2"/>
  <c r="U43" i="2"/>
  <c r="Z43" i="2"/>
  <c r="O43" i="2"/>
  <c r="AK26" i="2"/>
  <c r="I31" i="2"/>
  <c r="T27" i="2"/>
  <c r="C26" i="162" l="1"/>
  <c r="C26" i="161"/>
  <c r="C26" i="160"/>
  <c r="C26" i="158"/>
  <c r="D31" i="112"/>
  <c r="C31" i="106"/>
  <c r="C31" i="40"/>
  <c r="C31" i="115"/>
  <c r="C31" i="114"/>
  <c r="C31" i="77"/>
  <c r="C31" i="29"/>
  <c r="C31" i="21"/>
  <c r="C31" i="104"/>
  <c r="C31" i="99"/>
  <c r="D36" i="112"/>
  <c r="C36" i="106"/>
  <c r="C36" i="40"/>
  <c r="C36" i="114"/>
  <c r="C36" i="115"/>
  <c r="C36" i="77"/>
  <c r="C36" i="29"/>
  <c r="C36" i="21"/>
  <c r="C36" i="104"/>
  <c r="C36" i="99"/>
  <c r="D43" i="112"/>
  <c r="C43" i="21"/>
  <c r="C43" i="104"/>
  <c r="C43" i="99"/>
  <c r="C43" i="114"/>
  <c r="G32" i="2"/>
  <c r="B27" i="160"/>
  <c r="B27" i="158"/>
  <c r="B27" i="162"/>
  <c r="B27" i="161"/>
  <c r="C32" i="112"/>
  <c r="B32" i="106"/>
  <c r="B32" i="40"/>
  <c r="B32" i="114"/>
  <c r="B32" i="99"/>
  <c r="B32" i="115"/>
  <c r="B32" i="77"/>
  <c r="B32" i="29"/>
  <c r="B32" i="21"/>
  <c r="B32" i="104"/>
  <c r="C37" i="112"/>
  <c r="B37" i="106"/>
  <c r="B37" i="40"/>
  <c r="B37" i="114"/>
  <c r="B37" i="99"/>
  <c r="B37" i="115"/>
  <c r="B37" i="77"/>
  <c r="B37" i="29"/>
  <c r="B37" i="21"/>
  <c r="B37" i="104"/>
  <c r="C22" i="162"/>
  <c r="C22" i="161"/>
  <c r="C22" i="160"/>
  <c r="C22" i="158"/>
  <c r="C27" i="106"/>
  <c r="C27" i="40"/>
  <c r="C27" i="115"/>
  <c r="D27" i="112"/>
  <c r="C27" i="114"/>
  <c r="C27" i="99"/>
  <c r="C27" i="77"/>
  <c r="C27" i="29"/>
  <c r="C27" i="21"/>
  <c r="C27" i="104"/>
  <c r="C44" i="112"/>
  <c r="B44" i="21"/>
  <c r="B44" i="104"/>
  <c r="B44" i="114"/>
  <c r="B44" i="99"/>
  <c r="B22" i="160"/>
  <c r="B22" i="158"/>
  <c r="B22" i="162"/>
  <c r="B22" i="161"/>
  <c r="C27" i="112"/>
  <c r="B27" i="106"/>
  <c r="B27" i="40"/>
  <c r="B27" i="115"/>
  <c r="B27" i="114"/>
  <c r="B27" i="99"/>
  <c r="B27" i="77"/>
  <c r="B27" i="29"/>
  <c r="B27" i="21"/>
  <c r="B27" i="104"/>
  <c r="T44" i="112"/>
  <c r="S44" i="106"/>
  <c r="S44" i="21"/>
  <c r="S44" i="114"/>
  <c r="S44" i="99"/>
  <c r="S44" i="104"/>
  <c r="K37" i="106"/>
  <c r="L37" i="112"/>
  <c r="K37" i="40"/>
  <c r="K37" i="115"/>
  <c r="K37" i="77"/>
  <c r="K37" i="29"/>
  <c r="K37" i="21"/>
  <c r="K37" i="99"/>
  <c r="K37" i="114"/>
  <c r="K37" i="104"/>
  <c r="Y27" i="40"/>
  <c r="Y27" i="115"/>
  <c r="Y27" i="77"/>
  <c r="Y27" i="29"/>
  <c r="Y27" i="21"/>
  <c r="Y27" i="104"/>
  <c r="Y27" i="99"/>
  <c r="Y27" i="114"/>
  <c r="BA36" i="40"/>
  <c r="BA36" i="115"/>
  <c r="BA36" i="77"/>
  <c r="BA36" i="29"/>
  <c r="BA36" i="21"/>
  <c r="BA36" i="104"/>
  <c r="BA36" i="99"/>
  <c r="BA36" i="114"/>
  <c r="AP43" i="21"/>
  <c r="AP43" i="114"/>
  <c r="AP43" i="104"/>
  <c r="AP43" i="99"/>
  <c r="BC37" i="40"/>
  <c r="BC37" i="115"/>
  <c r="BC37" i="77"/>
  <c r="BC37" i="114"/>
  <c r="BC37" i="29"/>
  <c r="BC37" i="21"/>
  <c r="BC37" i="104"/>
  <c r="BC37" i="99"/>
  <c r="Z26" i="40"/>
  <c r="Z26" i="115"/>
  <c r="Z26" i="77"/>
  <c r="Z26" i="29"/>
  <c r="Z26" i="21"/>
  <c r="Z26" i="114"/>
  <c r="Z26" i="104"/>
  <c r="Z26" i="99"/>
  <c r="AI26" i="40"/>
  <c r="AI26" i="115"/>
  <c r="AI26" i="77"/>
  <c r="AI26" i="29"/>
  <c r="AI26" i="114"/>
  <c r="AI26" i="21"/>
  <c r="AI26" i="104"/>
  <c r="AI26" i="99"/>
  <c r="BD26" i="40"/>
  <c r="BD26" i="115"/>
  <c r="BD26" i="77"/>
  <c r="BD26" i="29"/>
  <c r="BD26" i="21"/>
  <c r="BD26" i="104"/>
  <c r="BD26" i="114"/>
  <c r="BD26" i="99"/>
  <c r="AW31" i="40"/>
  <c r="AW31" i="115"/>
  <c r="AW31" i="77"/>
  <c r="AW31" i="29"/>
  <c r="AW31" i="21"/>
  <c r="AW31" i="104"/>
  <c r="AW31" i="99"/>
  <c r="AW31" i="114"/>
  <c r="T43" i="106"/>
  <c r="U43" i="112"/>
  <c r="T43" i="21"/>
  <c r="T43" i="104"/>
  <c r="T43" i="99"/>
  <c r="T43" i="114"/>
  <c r="H21" i="161"/>
  <c r="H21" i="162"/>
  <c r="H21" i="160"/>
  <c r="H21" i="158"/>
  <c r="I26" i="112"/>
  <c r="H26" i="106"/>
  <c r="H26" i="40"/>
  <c r="H26" i="115"/>
  <c r="H26" i="77"/>
  <c r="H26" i="29"/>
  <c r="H26" i="21"/>
  <c r="H26" i="104"/>
  <c r="H26" i="99"/>
  <c r="H26" i="114"/>
  <c r="AK37" i="40"/>
  <c r="AK37" i="115"/>
  <c r="AK37" i="77"/>
  <c r="AK37" i="29"/>
  <c r="AK37" i="21"/>
  <c r="AK37" i="104"/>
  <c r="AK37" i="99"/>
  <c r="AK37" i="114"/>
  <c r="AL31" i="40"/>
  <c r="AL31" i="115"/>
  <c r="AL31" i="77"/>
  <c r="AL31" i="29"/>
  <c r="AL31" i="21"/>
  <c r="AL31" i="114"/>
  <c r="AL31" i="104"/>
  <c r="AL31" i="99"/>
  <c r="G27" i="161"/>
  <c r="G27" i="160"/>
  <c r="G27" i="162"/>
  <c r="G27" i="158"/>
  <c r="G32" i="106"/>
  <c r="G32" i="40"/>
  <c r="G32" i="115"/>
  <c r="G32" i="77"/>
  <c r="G32" i="29"/>
  <c r="H32" i="112"/>
  <c r="G32" i="21"/>
  <c r="G32" i="99"/>
  <c r="G32" i="114"/>
  <c r="G32" i="104"/>
  <c r="AH27" i="40"/>
  <c r="AH27" i="77"/>
  <c r="AH27" i="29"/>
  <c r="AH27" i="115"/>
  <c r="AH27" i="21"/>
  <c r="AH27" i="114"/>
  <c r="AH27" i="104"/>
  <c r="AH27" i="99"/>
  <c r="AC31" i="40"/>
  <c r="AC31" i="115"/>
  <c r="AC31" i="77"/>
  <c r="AC31" i="29"/>
  <c r="AC31" i="21"/>
  <c r="AC31" i="104"/>
  <c r="AC31" i="99"/>
  <c r="AC31" i="114"/>
  <c r="AS43" i="21"/>
  <c r="AS43" i="104"/>
  <c r="AS43" i="99"/>
  <c r="AS43" i="114"/>
  <c r="S36" i="112"/>
  <c r="R36" i="106"/>
  <c r="R36" i="40"/>
  <c r="R36" i="115"/>
  <c r="R36" i="77"/>
  <c r="R36" i="114"/>
  <c r="R36" i="29"/>
  <c r="R36" i="21"/>
  <c r="R36" i="104"/>
  <c r="R36" i="99"/>
  <c r="X26" i="40"/>
  <c r="X26" i="115"/>
  <c r="X26" i="77"/>
  <c r="X26" i="29"/>
  <c r="X26" i="21"/>
  <c r="X26" i="114"/>
  <c r="X26" i="104"/>
  <c r="X26" i="99"/>
  <c r="AX43" i="21"/>
  <c r="AX43" i="114"/>
  <c r="AX43" i="104"/>
  <c r="AX43" i="99"/>
  <c r="W31" i="40"/>
  <c r="W31" i="115"/>
  <c r="W31" i="29"/>
  <c r="W31" i="77"/>
  <c r="W31" i="21"/>
  <c r="W31" i="114"/>
  <c r="W31" i="104"/>
  <c r="W31" i="99"/>
  <c r="AC26" i="40"/>
  <c r="AC26" i="115"/>
  <c r="AC26" i="77"/>
  <c r="AC26" i="29"/>
  <c r="AC26" i="21"/>
  <c r="AC26" i="104"/>
  <c r="AC26" i="99"/>
  <c r="AC26" i="114"/>
  <c r="P43" i="106"/>
  <c r="Q43" i="112"/>
  <c r="P43" i="21"/>
  <c r="P43" i="104"/>
  <c r="P43" i="99"/>
  <c r="P43" i="114"/>
  <c r="W27" i="40"/>
  <c r="W27" i="115"/>
  <c r="W27" i="77"/>
  <c r="W27" i="114"/>
  <c r="W27" i="29"/>
  <c r="W27" i="21"/>
  <c r="W27" i="104"/>
  <c r="W27" i="99"/>
  <c r="U36" i="40"/>
  <c r="U36" i="115"/>
  <c r="U36" i="77"/>
  <c r="U36" i="29"/>
  <c r="U36" i="21"/>
  <c r="U36" i="114"/>
  <c r="U36" i="104"/>
  <c r="U36" i="99"/>
  <c r="AU27" i="115"/>
  <c r="AU27" i="40"/>
  <c r="AU27" i="29"/>
  <c r="AU27" i="77"/>
  <c r="AU27" i="21"/>
  <c r="AU27" i="114"/>
  <c r="AU27" i="104"/>
  <c r="AU27" i="99"/>
  <c r="AF27" i="40"/>
  <c r="AF27" i="115"/>
  <c r="AF27" i="77"/>
  <c r="AF27" i="29"/>
  <c r="AF27" i="21"/>
  <c r="AF27" i="99"/>
  <c r="AF27" i="114"/>
  <c r="AF27" i="104"/>
  <c r="AM36" i="29"/>
  <c r="AM36" i="40"/>
  <c r="AM36" i="77"/>
  <c r="AM36" i="115"/>
  <c r="AM36" i="114"/>
  <c r="AM36" i="104"/>
  <c r="AM36" i="99"/>
  <c r="AM36" i="21"/>
  <c r="AO26" i="40"/>
  <c r="AO26" i="115"/>
  <c r="AO26" i="77"/>
  <c r="AO26" i="29"/>
  <c r="AO26" i="21"/>
  <c r="AO26" i="104"/>
  <c r="AO26" i="99"/>
  <c r="AO26" i="114"/>
  <c r="AB31" i="40"/>
  <c r="AB31" i="115"/>
  <c r="AB31" i="77"/>
  <c r="AB31" i="29"/>
  <c r="AB31" i="21"/>
  <c r="AB31" i="114"/>
  <c r="AB31" i="99"/>
  <c r="AB31" i="104"/>
  <c r="AN27" i="2"/>
  <c r="AN26" i="40"/>
  <c r="AN26" i="115"/>
  <c r="AN26" i="77"/>
  <c r="AN26" i="29"/>
  <c r="AN26" i="21"/>
  <c r="AN26" i="114"/>
  <c r="AN26" i="104"/>
  <c r="AN26" i="99"/>
  <c r="BD32" i="2"/>
  <c r="BD31" i="40"/>
  <c r="BD31" i="115"/>
  <c r="BD31" i="77"/>
  <c r="BD31" i="29"/>
  <c r="BD31" i="21"/>
  <c r="BD31" i="104"/>
  <c r="BD31" i="114"/>
  <c r="BD31" i="99"/>
  <c r="AG31" i="40"/>
  <c r="AG31" i="115"/>
  <c r="AG31" i="77"/>
  <c r="AG31" i="29"/>
  <c r="AG31" i="21"/>
  <c r="AG31" i="104"/>
  <c r="AG31" i="99"/>
  <c r="AG31" i="114"/>
  <c r="AY31" i="40"/>
  <c r="AY31" i="77"/>
  <c r="AY31" i="115"/>
  <c r="AY31" i="114"/>
  <c r="AY31" i="21"/>
  <c r="AY31" i="104"/>
  <c r="AY31" i="99"/>
  <c r="AY31" i="29"/>
  <c r="AN31" i="40"/>
  <c r="AN31" i="115"/>
  <c r="AN31" i="77"/>
  <c r="AN31" i="29"/>
  <c r="AN31" i="21"/>
  <c r="AN31" i="114"/>
  <c r="AN31" i="104"/>
  <c r="AN31" i="99"/>
  <c r="G26" i="160"/>
  <c r="G26" i="161"/>
  <c r="G26" i="162"/>
  <c r="G26" i="158"/>
  <c r="H31" i="112"/>
  <c r="G31" i="106"/>
  <c r="G31" i="115"/>
  <c r="G31" i="40"/>
  <c r="G31" i="77"/>
  <c r="G31" i="29"/>
  <c r="G31" i="21"/>
  <c r="G31" i="114"/>
  <c r="G31" i="104"/>
  <c r="G31" i="99"/>
  <c r="N36" i="112"/>
  <c r="M36" i="106"/>
  <c r="M36" i="40"/>
  <c r="M36" i="115"/>
  <c r="M36" i="77"/>
  <c r="M36" i="29"/>
  <c r="M36" i="21"/>
  <c r="M36" i="114"/>
  <c r="M36" i="104"/>
  <c r="M36" i="99"/>
  <c r="M43" i="106"/>
  <c r="N43" i="112"/>
  <c r="M43" i="21"/>
  <c r="M43" i="114"/>
  <c r="M43" i="104"/>
  <c r="M43" i="99"/>
  <c r="AB36" i="40"/>
  <c r="AB36" i="115"/>
  <c r="AB36" i="77"/>
  <c r="AB36" i="29"/>
  <c r="AB36" i="21"/>
  <c r="AB36" i="114"/>
  <c r="AB36" i="104"/>
  <c r="AB36" i="99"/>
  <c r="I26" i="162"/>
  <c r="I26" i="161"/>
  <c r="I26" i="160"/>
  <c r="I26" i="158"/>
  <c r="J31" i="112"/>
  <c r="I31" i="106"/>
  <c r="I31" i="115"/>
  <c r="I31" i="40"/>
  <c r="I31" i="77"/>
  <c r="I31" i="29"/>
  <c r="I31" i="21"/>
  <c r="I31" i="114"/>
  <c r="I31" i="104"/>
  <c r="I31" i="99"/>
  <c r="S44" i="112"/>
  <c r="R44" i="106"/>
  <c r="R44" i="114"/>
  <c r="R44" i="99"/>
  <c r="R44" i="104"/>
  <c r="R44" i="21"/>
  <c r="Q26" i="162"/>
  <c r="Q26" i="161"/>
  <c r="Q26" i="160"/>
  <c r="Q26" i="158"/>
  <c r="R31" i="112"/>
  <c r="Q31" i="106"/>
  <c r="Q31" i="40"/>
  <c r="Q31" i="115"/>
  <c r="Q31" i="77"/>
  <c r="Q31" i="29"/>
  <c r="Q31" i="21"/>
  <c r="Q31" i="114"/>
  <c r="Q31" i="104"/>
  <c r="Q31" i="99"/>
  <c r="J36" i="112"/>
  <c r="I36" i="106"/>
  <c r="I36" i="40"/>
  <c r="I36" i="115"/>
  <c r="I36" i="77"/>
  <c r="I36" i="29"/>
  <c r="I36" i="21"/>
  <c r="I36" i="114"/>
  <c r="I36" i="104"/>
  <c r="I36" i="99"/>
  <c r="AT31" i="40"/>
  <c r="AT31" i="115"/>
  <c r="AT31" i="77"/>
  <c r="AT31" i="29"/>
  <c r="AT31" i="21"/>
  <c r="AT31" i="114"/>
  <c r="AT31" i="104"/>
  <c r="AT31" i="99"/>
  <c r="P26" i="161"/>
  <c r="P26" i="160"/>
  <c r="P26" i="158"/>
  <c r="P26" i="162"/>
  <c r="Q31" i="112"/>
  <c r="P31" i="106"/>
  <c r="P31" i="40"/>
  <c r="P31" i="115"/>
  <c r="P31" i="77"/>
  <c r="P31" i="29"/>
  <c r="P31" i="21"/>
  <c r="P31" i="104"/>
  <c r="P31" i="99"/>
  <c r="P31" i="114"/>
  <c r="P36" i="106"/>
  <c r="Q36" i="112"/>
  <c r="P36" i="40"/>
  <c r="P36" i="115"/>
  <c r="P36" i="77"/>
  <c r="P36" i="29"/>
  <c r="P36" i="21"/>
  <c r="P36" i="104"/>
  <c r="P36" i="99"/>
  <c r="P36" i="114"/>
  <c r="AQ36" i="40"/>
  <c r="AQ36" i="115"/>
  <c r="AQ36" i="29"/>
  <c r="AQ36" i="77"/>
  <c r="AQ36" i="21"/>
  <c r="AQ36" i="114"/>
  <c r="AQ36" i="104"/>
  <c r="AQ36" i="99"/>
  <c r="H36" i="106"/>
  <c r="I36" i="112"/>
  <c r="H36" i="40"/>
  <c r="H36" i="115"/>
  <c r="H36" i="77"/>
  <c r="H36" i="29"/>
  <c r="H36" i="21"/>
  <c r="H36" i="104"/>
  <c r="H36" i="99"/>
  <c r="H36" i="114"/>
  <c r="L36" i="106"/>
  <c r="M36" i="112"/>
  <c r="L36" i="40"/>
  <c r="L36" i="115"/>
  <c r="L36" i="77"/>
  <c r="L36" i="29"/>
  <c r="L36" i="21"/>
  <c r="L36" i="104"/>
  <c r="L36" i="99"/>
  <c r="L36" i="114"/>
  <c r="Q43" i="106"/>
  <c r="R43" i="112"/>
  <c r="Q43" i="21"/>
  <c r="Q43" i="114"/>
  <c r="Q43" i="104"/>
  <c r="Q43" i="99"/>
  <c r="AR44" i="21"/>
  <c r="AR44" i="114"/>
  <c r="AR44" i="99"/>
  <c r="AR44" i="104"/>
  <c r="AL43" i="21"/>
  <c r="AL43" i="114"/>
  <c r="AL43" i="104"/>
  <c r="AL43" i="99"/>
  <c r="AN37" i="40"/>
  <c r="AN37" i="115"/>
  <c r="AN37" i="77"/>
  <c r="AN37" i="29"/>
  <c r="AN37" i="21"/>
  <c r="AN37" i="99"/>
  <c r="AN37" i="114"/>
  <c r="AN37" i="104"/>
  <c r="AG32" i="40"/>
  <c r="AG32" i="115"/>
  <c r="AG32" i="77"/>
  <c r="AG32" i="29"/>
  <c r="AG32" i="21"/>
  <c r="AG32" i="104"/>
  <c r="AG32" i="99"/>
  <c r="AG32" i="114"/>
  <c r="AQ43" i="99"/>
  <c r="AQ43" i="114"/>
  <c r="AQ43" i="21"/>
  <c r="AQ43" i="104"/>
  <c r="Z31" i="40"/>
  <c r="Z31" i="115"/>
  <c r="Z31" i="77"/>
  <c r="Z31" i="29"/>
  <c r="Z31" i="21"/>
  <c r="Z31" i="114"/>
  <c r="Z31" i="104"/>
  <c r="Z31" i="99"/>
  <c r="AX36" i="40"/>
  <c r="AX36" i="115"/>
  <c r="AX36" i="77"/>
  <c r="AX36" i="29"/>
  <c r="AX36" i="21"/>
  <c r="AX36" i="114"/>
  <c r="AX36" i="104"/>
  <c r="AX36" i="99"/>
  <c r="AA44" i="21"/>
  <c r="AA44" i="114"/>
  <c r="AA44" i="99"/>
  <c r="AA44" i="104"/>
  <c r="L43" i="106"/>
  <c r="M43" i="112"/>
  <c r="L43" i="21"/>
  <c r="L43" i="104"/>
  <c r="L43" i="99"/>
  <c r="L43" i="114"/>
  <c r="AW36" i="40"/>
  <c r="AW36" i="115"/>
  <c r="AW36" i="77"/>
  <c r="AW36" i="29"/>
  <c r="AW36" i="21"/>
  <c r="AW36" i="104"/>
  <c r="AW36" i="99"/>
  <c r="AW36" i="114"/>
  <c r="BD44" i="21"/>
  <c r="BD44" i="104"/>
  <c r="BD44" i="114"/>
  <c r="BD44" i="99"/>
  <c r="AP36" i="40"/>
  <c r="AP36" i="115"/>
  <c r="AP36" i="77"/>
  <c r="AP36" i="29"/>
  <c r="AP36" i="21"/>
  <c r="AP36" i="114"/>
  <c r="AP36" i="104"/>
  <c r="AP36" i="99"/>
  <c r="X32" i="40"/>
  <c r="X32" i="115"/>
  <c r="X32" i="77"/>
  <c r="X32" i="29"/>
  <c r="X32" i="21"/>
  <c r="X32" i="99"/>
  <c r="X32" i="114"/>
  <c r="X32" i="104"/>
  <c r="S21" i="161"/>
  <c r="S21" i="162"/>
  <c r="S21" i="160"/>
  <c r="S21" i="158"/>
  <c r="T26" i="112"/>
  <c r="S26" i="106"/>
  <c r="S26" i="40"/>
  <c r="S26" i="115"/>
  <c r="S26" i="77"/>
  <c r="S26" i="29"/>
  <c r="S26" i="21"/>
  <c r="S26" i="114"/>
  <c r="S26" i="99"/>
  <c r="S26" i="104"/>
  <c r="P22" i="162"/>
  <c r="P22" i="158"/>
  <c r="P22" i="160"/>
  <c r="P22" i="161"/>
  <c r="Q27" i="112"/>
  <c r="P27" i="106"/>
  <c r="P27" i="40"/>
  <c r="P27" i="115"/>
  <c r="P27" i="77"/>
  <c r="P27" i="29"/>
  <c r="P27" i="21"/>
  <c r="P27" i="104"/>
  <c r="P27" i="99"/>
  <c r="P27" i="114"/>
  <c r="R36" i="112"/>
  <c r="Q36" i="106"/>
  <c r="Q36" i="40"/>
  <c r="Q36" i="115"/>
  <c r="Q36" i="77"/>
  <c r="Q36" i="29"/>
  <c r="Q36" i="21"/>
  <c r="Q36" i="114"/>
  <c r="Q36" i="104"/>
  <c r="Q36" i="99"/>
  <c r="AT37" i="40"/>
  <c r="AT37" i="115"/>
  <c r="AT37" i="77"/>
  <c r="AT37" i="29"/>
  <c r="AT37" i="21"/>
  <c r="AT37" i="114"/>
  <c r="AT37" i="104"/>
  <c r="AT37" i="99"/>
  <c r="J26" i="161"/>
  <c r="J26" i="162"/>
  <c r="J26" i="160"/>
  <c r="J26" i="158"/>
  <c r="K31" i="112"/>
  <c r="J31" i="106"/>
  <c r="J31" i="40"/>
  <c r="J31" i="115"/>
  <c r="J31" i="29"/>
  <c r="J31" i="77"/>
  <c r="J31" i="21"/>
  <c r="J31" i="114"/>
  <c r="J31" i="104"/>
  <c r="J31" i="99"/>
  <c r="BB26" i="115"/>
  <c r="BB26" i="40"/>
  <c r="BB26" i="77"/>
  <c r="BB26" i="29"/>
  <c r="BB26" i="21"/>
  <c r="BB26" i="114"/>
  <c r="BB26" i="104"/>
  <c r="BB26" i="99"/>
  <c r="U26" i="162"/>
  <c r="U26" i="161"/>
  <c r="U26" i="160"/>
  <c r="U26" i="158"/>
  <c r="U31" i="40"/>
  <c r="U31" i="115"/>
  <c r="U31" i="77"/>
  <c r="U31" i="29"/>
  <c r="U31" i="21"/>
  <c r="U31" i="114"/>
  <c r="U31" i="104"/>
  <c r="U31" i="99"/>
  <c r="AS36" i="40"/>
  <c r="AS36" i="115"/>
  <c r="AS36" i="77"/>
  <c r="AS36" i="29"/>
  <c r="AS36" i="21"/>
  <c r="AS36" i="104"/>
  <c r="AS36" i="99"/>
  <c r="AS36" i="114"/>
  <c r="BC26" i="40"/>
  <c r="BC26" i="115"/>
  <c r="BC26" i="29"/>
  <c r="BC26" i="77"/>
  <c r="BC26" i="21"/>
  <c r="BC26" i="114"/>
  <c r="BC26" i="104"/>
  <c r="BC26" i="99"/>
  <c r="AK32" i="2"/>
  <c r="AK31" i="40"/>
  <c r="AK31" i="115"/>
  <c r="AK31" i="77"/>
  <c r="AK31" i="29"/>
  <c r="AK31" i="21"/>
  <c r="AK31" i="104"/>
  <c r="AK31" i="99"/>
  <c r="AK31" i="114"/>
  <c r="AU43" i="99"/>
  <c r="AU43" i="114"/>
  <c r="AU43" i="21"/>
  <c r="AU43" i="104"/>
  <c r="B45" i="2"/>
  <c r="D44" i="106"/>
  <c r="AR26" i="40"/>
  <c r="AR26" i="115"/>
  <c r="AR26" i="77"/>
  <c r="AR26" i="29"/>
  <c r="AR26" i="21"/>
  <c r="AR26" i="114"/>
  <c r="AR26" i="104"/>
  <c r="AR26" i="99"/>
  <c r="AR27" i="2"/>
  <c r="BC31" i="40"/>
  <c r="BC31" i="115"/>
  <c r="BC31" i="29"/>
  <c r="BC31" i="77"/>
  <c r="BC31" i="21"/>
  <c r="BC31" i="114"/>
  <c r="BC31" i="104"/>
  <c r="BC31" i="99"/>
  <c r="Y43" i="21"/>
  <c r="Y43" i="104"/>
  <c r="Y43" i="99"/>
  <c r="Y43" i="114"/>
  <c r="G21" i="160"/>
  <c r="G21" i="161"/>
  <c r="G21" i="162"/>
  <c r="G21" i="158"/>
  <c r="G26" i="106"/>
  <c r="H26" i="112"/>
  <c r="G26" i="40"/>
  <c r="G26" i="115"/>
  <c r="G26" i="77"/>
  <c r="G26" i="29"/>
  <c r="G26" i="21"/>
  <c r="G26" i="114"/>
  <c r="G26" i="104"/>
  <c r="G26" i="99"/>
  <c r="AA36" i="40"/>
  <c r="AA36" i="115"/>
  <c r="AA36" i="29"/>
  <c r="AA36" i="77"/>
  <c r="AA36" i="21"/>
  <c r="AA36" i="114"/>
  <c r="AA36" i="104"/>
  <c r="AA36" i="99"/>
  <c r="AS37" i="40"/>
  <c r="AS37" i="115"/>
  <c r="AS37" i="77"/>
  <c r="AS37" i="29"/>
  <c r="AS37" i="21"/>
  <c r="AS37" i="104"/>
  <c r="AS37" i="99"/>
  <c r="AS37" i="114"/>
  <c r="BA31" i="40"/>
  <c r="BA31" i="115"/>
  <c r="BA31" i="77"/>
  <c r="BA31" i="29"/>
  <c r="BA31" i="21"/>
  <c r="BA31" i="104"/>
  <c r="BA31" i="99"/>
  <c r="BA31" i="114"/>
  <c r="AO44" i="21"/>
  <c r="AO44" i="104"/>
  <c r="AO44" i="114"/>
  <c r="AO44" i="99"/>
  <c r="L22" i="162"/>
  <c r="L22" i="158"/>
  <c r="L22" i="161"/>
  <c r="L22" i="160"/>
  <c r="M27" i="112"/>
  <c r="L27" i="106"/>
  <c r="L27" i="115"/>
  <c r="L27" i="40"/>
  <c r="L27" i="77"/>
  <c r="L27" i="29"/>
  <c r="L27" i="21"/>
  <c r="L27" i="104"/>
  <c r="L27" i="99"/>
  <c r="L27" i="114"/>
  <c r="O43" i="112"/>
  <c r="N43" i="106"/>
  <c r="N43" i="99"/>
  <c r="N43" i="21"/>
  <c r="N43" i="114"/>
  <c r="N43" i="104"/>
  <c r="AK26" i="40"/>
  <c r="AK26" i="115"/>
  <c r="AK26" i="77"/>
  <c r="AK26" i="29"/>
  <c r="AK26" i="21"/>
  <c r="AK26" i="104"/>
  <c r="AK26" i="99"/>
  <c r="AK26" i="114"/>
  <c r="AL36" i="40"/>
  <c r="AL36" i="115"/>
  <c r="AL36" i="77"/>
  <c r="AL36" i="29"/>
  <c r="AL36" i="21"/>
  <c r="AL36" i="114"/>
  <c r="AL36" i="104"/>
  <c r="AL36" i="99"/>
  <c r="AG43" i="21"/>
  <c r="AG43" i="104"/>
  <c r="AG43" i="99"/>
  <c r="AG43" i="114"/>
  <c r="AO32" i="40"/>
  <c r="AO32" i="115"/>
  <c r="AO32" i="77"/>
  <c r="AO32" i="29"/>
  <c r="AO32" i="21"/>
  <c r="AO32" i="104"/>
  <c r="AO32" i="99"/>
  <c r="AO32" i="114"/>
  <c r="Z36" i="40"/>
  <c r="Z36" i="115"/>
  <c r="Z36" i="77"/>
  <c r="Z36" i="29"/>
  <c r="Z36" i="21"/>
  <c r="Z36" i="114"/>
  <c r="Z36" i="104"/>
  <c r="Z36" i="99"/>
  <c r="AT44" i="21"/>
  <c r="AT44" i="114"/>
  <c r="AT44" i="99"/>
  <c r="AT44" i="104"/>
  <c r="Q21" i="162"/>
  <c r="Q21" i="161"/>
  <c r="Q21" i="160"/>
  <c r="Q21" i="158"/>
  <c r="R26" i="112"/>
  <c r="Q26" i="106"/>
  <c r="Q26" i="40"/>
  <c r="Q26" i="115"/>
  <c r="Q26" i="77"/>
  <c r="Q26" i="29"/>
  <c r="Q26" i="21"/>
  <c r="Q26" i="114"/>
  <c r="Q26" i="104"/>
  <c r="Q26" i="99"/>
  <c r="M26" i="162"/>
  <c r="M26" i="161"/>
  <c r="M26" i="160"/>
  <c r="M26" i="158"/>
  <c r="N31" i="112"/>
  <c r="M31" i="106"/>
  <c r="M31" i="40"/>
  <c r="M31" i="115"/>
  <c r="M31" i="77"/>
  <c r="M31" i="29"/>
  <c r="M31" i="21"/>
  <c r="M31" i="114"/>
  <c r="M31" i="104"/>
  <c r="M31" i="99"/>
  <c r="AS32" i="40"/>
  <c r="AS32" i="115"/>
  <c r="AS32" i="77"/>
  <c r="AS32" i="29"/>
  <c r="AS32" i="21"/>
  <c r="AS32" i="104"/>
  <c r="AS32" i="99"/>
  <c r="AS32" i="114"/>
  <c r="AL26" i="115"/>
  <c r="AL26" i="40"/>
  <c r="AL26" i="77"/>
  <c r="AL26" i="29"/>
  <c r="AL26" i="21"/>
  <c r="AL26" i="114"/>
  <c r="AL26" i="104"/>
  <c r="AL26" i="99"/>
  <c r="N37" i="112"/>
  <c r="M37" i="106"/>
  <c r="M37" i="40"/>
  <c r="M37" i="115"/>
  <c r="M37" i="77"/>
  <c r="M37" i="29"/>
  <c r="M37" i="21"/>
  <c r="M37" i="114"/>
  <c r="M37" i="104"/>
  <c r="M37" i="99"/>
  <c r="K43" i="112"/>
  <c r="J43" i="106"/>
  <c r="J43" i="99"/>
  <c r="J43" i="114"/>
  <c r="J43" i="21"/>
  <c r="J43" i="104"/>
  <c r="P43" i="112"/>
  <c r="O43" i="106"/>
  <c r="O43" i="21"/>
  <c r="O43" i="99"/>
  <c r="O43" i="114"/>
  <c r="O43" i="104"/>
  <c r="T36" i="106"/>
  <c r="U36" i="112"/>
  <c r="T36" i="40"/>
  <c r="T36" i="115"/>
  <c r="T36" i="77"/>
  <c r="T36" i="29"/>
  <c r="T36" i="21"/>
  <c r="T36" i="104"/>
  <c r="T36" i="99"/>
  <c r="T36" i="114"/>
  <c r="AH31" i="40"/>
  <c r="AH31" i="115"/>
  <c r="AH31" i="77"/>
  <c r="AH31" i="29"/>
  <c r="AH31" i="21"/>
  <c r="AH31" i="114"/>
  <c r="AH31" i="104"/>
  <c r="AH31" i="99"/>
  <c r="BA43" i="21"/>
  <c r="BA43" i="104"/>
  <c r="BA43" i="99"/>
  <c r="BA43" i="114"/>
  <c r="AH43" i="21"/>
  <c r="AH43" i="114"/>
  <c r="AH43" i="104"/>
  <c r="AH43" i="99"/>
  <c r="N26" i="161"/>
  <c r="N26" i="162"/>
  <c r="N26" i="160"/>
  <c r="N26" i="158"/>
  <c r="O31" i="112"/>
  <c r="N31" i="106"/>
  <c r="N31" i="40"/>
  <c r="N31" i="115"/>
  <c r="N31" i="29"/>
  <c r="N31" i="21"/>
  <c r="N31" i="114"/>
  <c r="N31" i="77"/>
  <c r="N31" i="104"/>
  <c r="N31" i="99"/>
  <c r="AG26" i="40"/>
  <c r="AG26" i="115"/>
  <c r="AG26" i="77"/>
  <c r="AG26" i="29"/>
  <c r="AG26" i="21"/>
  <c r="AG26" i="104"/>
  <c r="AG26" i="99"/>
  <c r="AG26" i="114"/>
  <c r="AJ36" i="40"/>
  <c r="AJ36" i="115"/>
  <c r="AJ36" i="77"/>
  <c r="AJ36" i="29"/>
  <c r="AJ36" i="21"/>
  <c r="AJ36" i="114"/>
  <c r="AJ36" i="99"/>
  <c r="AJ36" i="104"/>
  <c r="AB37" i="40"/>
  <c r="AB37" i="115"/>
  <c r="AB37" i="77"/>
  <c r="AB37" i="29"/>
  <c r="AB37" i="21"/>
  <c r="AB37" i="99"/>
  <c r="AB37" i="114"/>
  <c r="AB37" i="104"/>
  <c r="I22" i="161"/>
  <c r="I22" i="160"/>
  <c r="I22" i="158"/>
  <c r="I22" i="162"/>
  <c r="J27" i="112"/>
  <c r="I27" i="106"/>
  <c r="I27" i="40"/>
  <c r="I27" i="115"/>
  <c r="I27" i="77"/>
  <c r="I27" i="29"/>
  <c r="I27" i="21"/>
  <c r="I27" i="114"/>
  <c r="I27" i="104"/>
  <c r="I27" i="99"/>
  <c r="AM43" i="99"/>
  <c r="AM43" i="21"/>
  <c r="AM43" i="114"/>
  <c r="AM43" i="104"/>
  <c r="AV32" i="40"/>
  <c r="AV32" i="115"/>
  <c r="AV32" i="77"/>
  <c r="AV32" i="29"/>
  <c r="AV32" i="21"/>
  <c r="AV32" i="99"/>
  <c r="AV32" i="114"/>
  <c r="AV32" i="104"/>
  <c r="T26" i="161"/>
  <c r="T26" i="162"/>
  <c r="T26" i="160"/>
  <c r="T26" i="158"/>
  <c r="T31" i="106"/>
  <c r="U31" i="112"/>
  <c r="T31" i="40"/>
  <c r="T31" i="115"/>
  <c r="T31" i="77"/>
  <c r="T31" i="29"/>
  <c r="T31" i="21"/>
  <c r="T31" i="104"/>
  <c r="T31" i="99"/>
  <c r="T31" i="114"/>
  <c r="BC27" i="115"/>
  <c r="BC27" i="40"/>
  <c r="BC27" i="77"/>
  <c r="BC27" i="29"/>
  <c r="BC27" i="114"/>
  <c r="BC27" i="21"/>
  <c r="BC27" i="104"/>
  <c r="BC27" i="99"/>
  <c r="AU37" i="40"/>
  <c r="AU37" i="115"/>
  <c r="AU37" i="29"/>
  <c r="AU37" i="77"/>
  <c r="AU37" i="21"/>
  <c r="AU37" i="114"/>
  <c r="AU37" i="104"/>
  <c r="AU37" i="99"/>
  <c r="H26" i="161"/>
  <c r="H26" i="162"/>
  <c r="H26" i="160"/>
  <c r="H26" i="158"/>
  <c r="I31" i="112"/>
  <c r="H31" i="106"/>
  <c r="H31" i="40"/>
  <c r="H31" i="115"/>
  <c r="H31" i="77"/>
  <c r="H31" i="29"/>
  <c r="H31" i="21"/>
  <c r="H31" i="104"/>
  <c r="H31" i="99"/>
  <c r="H31" i="114"/>
  <c r="K36" i="112"/>
  <c r="J36" i="106"/>
  <c r="J36" i="40"/>
  <c r="J36" i="115"/>
  <c r="J36" i="29"/>
  <c r="J36" i="77"/>
  <c r="J36" i="21"/>
  <c r="J36" i="114"/>
  <c r="J36" i="104"/>
  <c r="J36" i="99"/>
  <c r="AZ43" i="21"/>
  <c r="AZ43" i="99"/>
  <c r="AZ43" i="114"/>
  <c r="AZ43" i="104"/>
  <c r="T37" i="112"/>
  <c r="S37" i="106"/>
  <c r="S37" i="40"/>
  <c r="S37" i="115"/>
  <c r="S37" i="77"/>
  <c r="S37" i="29"/>
  <c r="S37" i="21"/>
  <c r="S37" i="99"/>
  <c r="S37" i="114"/>
  <c r="S37" i="104"/>
  <c r="BC43" i="99"/>
  <c r="BC43" i="21"/>
  <c r="BC43" i="114"/>
  <c r="BC43" i="104"/>
  <c r="H43" i="106"/>
  <c r="I43" i="112"/>
  <c r="H43" i="21"/>
  <c r="H43" i="104"/>
  <c r="H43" i="99"/>
  <c r="H43" i="114"/>
  <c r="AM32" i="40"/>
  <c r="AM32" i="115"/>
  <c r="AM32" i="77"/>
  <c r="AM32" i="29"/>
  <c r="AM32" i="114"/>
  <c r="AM32" i="21"/>
  <c r="AM32" i="104"/>
  <c r="AM32" i="99"/>
  <c r="AZ26" i="40"/>
  <c r="AZ26" i="115"/>
  <c r="AZ26" i="77"/>
  <c r="AZ26" i="29"/>
  <c r="AZ26" i="21"/>
  <c r="AZ26" i="114"/>
  <c r="AZ26" i="104"/>
  <c r="AZ26" i="99"/>
  <c r="AS26" i="40"/>
  <c r="AS26" i="115"/>
  <c r="AS26" i="77"/>
  <c r="AS26" i="29"/>
  <c r="AS26" i="21"/>
  <c r="AS26" i="104"/>
  <c r="AS26" i="99"/>
  <c r="AS26" i="114"/>
  <c r="W36" i="40"/>
  <c r="W36" i="29"/>
  <c r="W36" i="77"/>
  <c r="W36" i="115"/>
  <c r="W36" i="21"/>
  <c r="W36" i="114"/>
  <c r="W36" i="104"/>
  <c r="W36" i="99"/>
  <c r="AV36" i="40"/>
  <c r="AV36" i="115"/>
  <c r="AV36" i="77"/>
  <c r="AV36" i="29"/>
  <c r="AV36" i="21"/>
  <c r="AV36" i="114"/>
  <c r="AV36" i="99"/>
  <c r="AV36" i="104"/>
  <c r="S26" i="161"/>
  <c r="S26" i="162"/>
  <c r="S26" i="160"/>
  <c r="S26" i="158"/>
  <c r="T31" i="112"/>
  <c r="S31" i="106"/>
  <c r="S31" i="40"/>
  <c r="S31" i="115"/>
  <c r="S31" i="77"/>
  <c r="S31" i="29"/>
  <c r="S31" i="21"/>
  <c r="S31" i="114"/>
  <c r="S31" i="99"/>
  <c r="S31" i="104"/>
  <c r="AA32" i="2"/>
  <c r="AA31" i="40"/>
  <c r="AA31" i="115"/>
  <c r="AA31" i="29"/>
  <c r="AA31" i="77"/>
  <c r="AA31" i="21"/>
  <c r="AA31" i="114"/>
  <c r="AA31" i="104"/>
  <c r="AA31" i="99"/>
  <c r="AP26" i="40"/>
  <c r="AP26" i="115"/>
  <c r="AP26" i="77"/>
  <c r="AP26" i="29"/>
  <c r="AP26" i="21"/>
  <c r="AP26" i="114"/>
  <c r="AP26" i="104"/>
  <c r="AP26" i="99"/>
  <c r="AO37" i="40"/>
  <c r="AO37" i="115"/>
  <c r="AO37" i="77"/>
  <c r="AO37" i="29"/>
  <c r="AO37" i="21"/>
  <c r="AO37" i="104"/>
  <c r="AO37" i="99"/>
  <c r="AO37" i="114"/>
  <c r="O26" i="161"/>
  <c r="O26" i="162"/>
  <c r="O26" i="160"/>
  <c r="O26" i="158"/>
  <c r="P31" i="112"/>
  <c r="O31" i="40"/>
  <c r="O31" i="115"/>
  <c r="O31" i="106"/>
  <c r="O31" i="77"/>
  <c r="O31" i="29"/>
  <c r="O31" i="21"/>
  <c r="O31" i="114"/>
  <c r="O31" i="99"/>
  <c r="O31" i="104"/>
  <c r="L43" i="112"/>
  <c r="K43" i="106"/>
  <c r="K43" i="21"/>
  <c r="K43" i="99"/>
  <c r="K43" i="114"/>
  <c r="K43" i="104"/>
  <c r="T22" i="162"/>
  <c r="T22" i="158"/>
  <c r="T22" i="161"/>
  <c r="T22" i="160"/>
  <c r="U27" i="112"/>
  <c r="T27" i="106"/>
  <c r="T27" i="40"/>
  <c r="T27" i="115"/>
  <c r="T27" i="77"/>
  <c r="T27" i="29"/>
  <c r="T27" i="21"/>
  <c r="T27" i="104"/>
  <c r="T27" i="99"/>
  <c r="T27" i="114"/>
  <c r="Z43" i="21"/>
  <c r="Z43" i="114"/>
  <c r="Z43" i="104"/>
  <c r="Z43" i="99"/>
  <c r="AU44" i="114"/>
  <c r="AU44" i="99"/>
  <c r="AU44" i="21"/>
  <c r="AU44" i="104"/>
  <c r="AI31" i="77"/>
  <c r="AI31" i="115"/>
  <c r="AI31" i="40"/>
  <c r="AI31" i="114"/>
  <c r="AI31" i="29"/>
  <c r="AI31" i="21"/>
  <c r="AI31" i="104"/>
  <c r="AI31" i="99"/>
  <c r="AW43" i="21"/>
  <c r="AW43" i="104"/>
  <c r="AW43" i="99"/>
  <c r="AW43" i="114"/>
  <c r="AC43" i="21"/>
  <c r="AC43" i="104"/>
  <c r="AC43" i="99"/>
  <c r="AC43" i="114"/>
  <c r="E43" i="106"/>
  <c r="AQ26" i="40"/>
  <c r="AQ26" i="115"/>
  <c r="AQ26" i="29"/>
  <c r="AQ26" i="77"/>
  <c r="AQ26" i="21"/>
  <c r="AQ26" i="114"/>
  <c r="AQ26" i="104"/>
  <c r="AQ26" i="99"/>
  <c r="AF43" i="21"/>
  <c r="AF43" i="99"/>
  <c r="AF43" i="114"/>
  <c r="AF43" i="104"/>
  <c r="AF32" i="40"/>
  <c r="AF32" i="115"/>
  <c r="AF32" i="77"/>
  <c r="AF32" i="29"/>
  <c r="AF32" i="21"/>
  <c r="AF32" i="99"/>
  <c r="AF32" i="114"/>
  <c r="AF32" i="104"/>
  <c r="O21" i="161"/>
  <c r="O21" i="162"/>
  <c r="O21" i="160"/>
  <c r="O21" i="158"/>
  <c r="P26" i="112"/>
  <c r="O26" i="40"/>
  <c r="O26" i="106"/>
  <c r="O26" i="115"/>
  <c r="O26" i="77"/>
  <c r="O26" i="29"/>
  <c r="O26" i="21"/>
  <c r="O26" i="114"/>
  <c r="O26" i="104"/>
  <c r="O26" i="99"/>
  <c r="O32" i="2"/>
  <c r="AU31" i="40"/>
  <c r="AU31" i="115"/>
  <c r="AU31" i="29"/>
  <c r="AU31" i="77"/>
  <c r="AU31" i="21"/>
  <c r="AU31" i="114"/>
  <c r="AU31" i="104"/>
  <c r="AU31" i="99"/>
  <c r="AV26" i="40"/>
  <c r="AV26" i="115"/>
  <c r="AV26" i="77"/>
  <c r="AV26" i="29"/>
  <c r="AV26" i="21"/>
  <c r="AV26" i="114"/>
  <c r="AV26" i="104"/>
  <c r="AV26" i="99"/>
  <c r="AB26" i="40"/>
  <c r="AB26" i="115"/>
  <c r="AB26" i="77"/>
  <c r="AB26" i="29"/>
  <c r="AB26" i="21"/>
  <c r="AB26" i="114"/>
  <c r="AB26" i="104"/>
  <c r="AB26" i="99"/>
  <c r="AI43" i="21"/>
  <c r="AI43" i="99"/>
  <c r="AI43" i="114"/>
  <c r="AI43" i="104"/>
  <c r="Y36" i="40"/>
  <c r="Y36" i="115"/>
  <c r="Y36" i="77"/>
  <c r="Y36" i="29"/>
  <c r="Y36" i="21"/>
  <c r="Y36" i="104"/>
  <c r="Y36" i="99"/>
  <c r="Y36" i="114"/>
  <c r="AR31" i="40"/>
  <c r="AR31" i="115"/>
  <c r="AR31" i="77"/>
  <c r="AR31" i="29"/>
  <c r="AR31" i="21"/>
  <c r="AR31" i="114"/>
  <c r="AR31" i="99"/>
  <c r="AR31" i="104"/>
  <c r="L26" i="161"/>
  <c r="L26" i="158"/>
  <c r="L26" i="162"/>
  <c r="L26" i="160"/>
  <c r="M31" i="112"/>
  <c r="L31" i="106"/>
  <c r="L31" i="40"/>
  <c r="L31" i="115"/>
  <c r="L31" i="77"/>
  <c r="L31" i="29"/>
  <c r="L31" i="21"/>
  <c r="L31" i="104"/>
  <c r="L31" i="99"/>
  <c r="L31" i="114"/>
  <c r="X43" i="21"/>
  <c r="X43" i="99"/>
  <c r="X43" i="114"/>
  <c r="X43" i="104"/>
  <c r="AM26" i="40"/>
  <c r="AM26" i="115"/>
  <c r="AM26" i="29"/>
  <c r="AM26" i="77"/>
  <c r="AM26" i="114"/>
  <c r="AM26" i="104"/>
  <c r="AM26" i="99"/>
  <c r="AM26" i="21"/>
  <c r="K21" i="161"/>
  <c r="K21" i="162"/>
  <c r="K21" i="160"/>
  <c r="K21" i="158"/>
  <c r="L26" i="112"/>
  <c r="K26" i="106"/>
  <c r="K26" i="40"/>
  <c r="K26" i="115"/>
  <c r="K26" i="77"/>
  <c r="K26" i="29"/>
  <c r="K26" i="21"/>
  <c r="K26" i="114"/>
  <c r="K26" i="104"/>
  <c r="K26" i="99"/>
  <c r="AR36" i="40"/>
  <c r="AR36" i="115"/>
  <c r="AR36" i="77"/>
  <c r="AR36" i="29"/>
  <c r="AR36" i="21"/>
  <c r="AR36" i="114"/>
  <c r="AR36" i="99"/>
  <c r="AR36" i="104"/>
  <c r="AJ32" i="40"/>
  <c r="AJ32" i="115"/>
  <c r="AJ32" i="77"/>
  <c r="AJ32" i="29"/>
  <c r="AJ32" i="21"/>
  <c r="AJ32" i="99"/>
  <c r="AJ32" i="114"/>
  <c r="AJ32" i="104"/>
  <c r="AB43" i="21"/>
  <c r="AB43" i="99"/>
  <c r="AB43" i="114"/>
  <c r="AB43" i="104"/>
  <c r="BA26" i="40"/>
  <c r="BA26" i="115"/>
  <c r="BA26" i="77"/>
  <c r="BA26" i="29"/>
  <c r="BA26" i="21"/>
  <c r="BA26" i="104"/>
  <c r="BA26" i="99"/>
  <c r="BA26" i="114"/>
  <c r="AA27" i="40"/>
  <c r="AA27" i="115"/>
  <c r="AA27" i="29"/>
  <c r="AA27" i="77"/>
  <c r="AA27" i="114"/>
  <c r="AA27" i="104"/>
  <c r="AA27" i="21"/>
  <c r="AA27" i="99"/>
  <c r="AN44" i="21"/>
  <c r="AN44" i="114"/>
  <c r="AN44" i="99"/>
  <c r="AN44" i="104"/>
  <c r="AQ31" i="40"/>
  <c r="AQ31" i="115"/>
  <c r="AQ31" i="29"/>
  <c r="AQ31" i="77"/>
  <c r="AQ31" i="21"/>
  <c r="AQ31" i="114"/>
  <c r="AQ31" i="104"/>
  <c r="AQ31" i="99"/>
  <c r="AJ43" i="21"/>
  <c r="AJ43" i="99"/>
  <c r="AJ43" i="114"/>
  <c r="AJ43" i="104"/>
  <c r="AC36" i="40"/>
  <c r="AC36" i="115"/>
  <c r="AC36" i="77"/>
  <c r="AC36" i="29"/>
  <c r="AC36" i="21"/>
  <c r="AC36" i="104"/>
  <c r="AC36" i="99"/>
  <c r="AC36" i="114"/>
  <c r="AP31" i="40"/>
  <c r="AP31" i="115"/>
  <c r="AP31" i="77"/>
  <c r="AP31" i="29"/>
  <c r="AP31" i="21"/>
  <c r="AP31" i="114"/>
  <c r="AP31" i="104"/>
  <c r="AP31" i="99"/>
  <c r="AY43" i="21"/>
  <c r="AY43" i="99"/>
  <c r="AY43" i="114"/>
  <c r="AY43" i="104"/>
  <c r="AI36" i="40"/>
  <c r="AI36" i="115"/>
  <c r="AI36" i="77"/>
  <c r="AI36" i="114"/>
  <c r="AI36" i="21"/>
  <c r="AI36" i="104"/>
  <c r="AI36" i="99"/>
  <c r="AI36" i="29"/>
  <c r="AX26" i="40"/>
  <c r="AX26" i="115"/>
  <c r="AX26" i="77"/>
  <c r="AX26" i="29"/>
  <c r="AX26" i="21"/>
  <c r="AX26" i="114"/>
  <c r="AX26" i="104"/>
  <c r="AX26" i="99"/>
  <c r="R27" i="162"/>
  <c r="R27" i="161"/>
  <c r="R27" i="160"/>
  <c r="R27" i="158"/>
  <c r="S32" i="112"/>
  <c r="R32" i="106"/>
  <c r="R32" i="40"/>
  <c r="R32" i="115"/>
  <c r="R32" i="29"/>
  <c r="R32" i="77"/>
  <c r="R32" i="21"/>
  <c r="R32" i="114"/>
  <c r="R32" i="104"/>
  <c r="R32" i="99"/>
  <c r="AV44" i="21"/>
  <c r="AV44" i="114"/>
  <c r="AV44" i="99"/>
  <c r="AV44" i="104"/>
  <c r="I43" i="106"/>
  <c r="J43" i="112"/>
  <c r="I43" i="21"/>
  <c r="I43" i="114"/>
  <c r="I43" i="104"/>
  <c r="I43" i="99"/>
  <c r="AT26" i="40"/>
  <c r="AT26" i="115"/>
  <c r="AT26" i="77"/>
  <c r="AT26" i="29"/>
  <c r="AT26" i="21"/>
  <c r="AT26" i="114"/>
  <c r="AT26" i="104"/>
  <c r="AT26" i="99"/>
  <c r="H36" i="112"/>
  <c r="G36" i="106"/>
  <c r="G36" i="40"/>
  <c r="G36" i="115"/>
  <c r="G36" i="77"/>
  <c r="G36" i="29"/>
  <c r="G36" i="21"/>
  <c r="G36" i="114"/>
  <c r="G36" i="104"/>
  <c r="G36" i="99"/>
  <c r="BD36" i="40"/>
  <c r="BD36" i="115"/>
  <c r="BD36" i="77"/>
  <c r="BD36" i="29"/>
  <c r="BD36" i="21"/>
  <c r="BD36" i="104"/>
  <c r="BD36" i="114"/>
  <c r="BD36" i="99"/>
  <c r="AF36" i="40"/>
  <c r="AF36" i="115"/>
  <c r="AF36" i="77"/>
  <c r="AF36" i="29"/>
  <c r="AF36" i="21"/>
  <c r="AF36" i="114"/>
  <c r="AF36" i="99"/>
  <c r="AF36" i="104"/>
  <c r="R22" i="162"/>
  <c r="R22" i="161"/>
  <c r="R22" i="160"/>
  <c r="R22" i="158"/>
  <c r="S27" i="112"/>
  <c r="R27" i="106"/>
  <c r="R27" i="40"/>
  <c r="R27" i="115"/>
  <c r="R27" i="29"/>
  <c r="R27" i="21"/>
  <c r="R27" i="114"/>
  <c r="R27" i="77"/>
  <c r="R27" i="104"/>
  <c r="R27" i="99"/>
  <c r="AW26" i="40"/>
  <c r="AW26" i="115"/>
  <c r="AW26" i="77"/>
  <c r="AW26" i="29"/>
  <c r="AW26" i="21"/>
  <c r="AW26" i="104"/>
  <c r="AW26" i="99"/>
  <c r="AW26" i="114"/>
  <c r="AU36" i="40"/>
  <c r="AU36" i="115"/>
  <c r="AU36" i="29"/>
  <c r="AU36" i="77"/>
  <c r="AU36" i="21"/>
  <c r="AU36" i="114"/>
  <c r="AU36" i="104"/>
  <c r="AU36" i="99"/>
  <c r="K26" i="161"/>
  <c r="K26" i="162"/>
  <c r="K26" i="160"/>
  <c r="K26" i="158"/>
  <c r="K31" i="106"/>
  <c r="L31" i="112"/>
  <c r="K31" i="115"/>
  <c r="K31" i="40"/>
  <c r="K31" i="77"/>
  <c r="K31" i="29"/>
  <c r="K31" i="21"/>
  <c r="K31" i="114"/>
  <c r="K31" i="99"/>
  <c r="K31" i="104"/>
  <c r="K44" i="2"/>
  <c r="K45" i="2" s="1"/>
  <c r="P36" i="112"/>
  <c r="O36" i="106"/>
  <c r="O36" i="40"/>
  <c r="O36" i="115"/>
  <c r="O36" i="77"/>
  <c r="O36" i="29"/>
  <c r="O36" i="21"/>
  <c r="O36" i="114"/>
  <c r="O36" i="99"/>
  <c r="O36" i="104"/>
  <c r="U21" i="162"/>
  <c r="U21" i="161"/>
  <c r="U21" i="160"/>
  <c r="U21" i="158"/>
  <c r="U26" i="115"/>
  <c r="U26" i="40"/>
  <c r="U26" i="77"/>
  <c r="U26" i="29"/>
  <c r="U26" i="21"/>
  <c r="U26" i="114"/>
  <c r="U26" i="104"/>
  <c r="U26" i="99"/>
  <c r="AO31" i="40"/>
  <c r="AO31" i="115"/>
  <c r="AO31" i="77"/>
  <c r="AO31" i="29"/>
  <c r="AO31" i="21"/>
  <c r="AO31" i="104"/>
  <c r="AO31" i="99"/>
  <c r="AO31" i="114"/>
  <c r="BD43" i="21"/>
  <c r="BD43" i="99"/>
  <c r="BD43" i="104"/>
  <c r="BD43" i="114"/>
  <c r="U43" i="21"/>
  <c r="U43" i="114"/>
  <c r="U43" i="104"/>
  <c r="U43" i="99"/>
  <c r="AZ37" i="40"/>
  <c r="AZ37" i="115"/>
  <c r="AZ37" i="77"/>
  <c r="AZ37" i="29"/>
  <c r="AZ37" i="21"/>
  <c r="AZ37" i="99"/>
  <c r="AZ37" i="114"/>
  <c r="AZ37" i="104"/>
  <c r="H43" i="112"/>
  <c r="G43" i="106"/>
  <c r="G43" i="21"/>
  <c r="G43" i="99"/>
  <c r="G43" i="114"/>
  <c r="G43" i="104"/>
  <c r="O36" i="112"/>
  <c r="N36" i="106"/>
  <c r="N36" i="40"/>
  <c r="N36" i="115"/>
  <c r="N36" i="29"/>
  <c r="N36" i="77"/>
  <c r="N36" i="21"/>
  <c r="N36" i="114"/>
  <c r="N36" i="104"/>
  <c r="N36" i="99"/>
  <c r="BB36" i="40"/>
  <c r="BB36" i="115"/>
  <c r="BB36" i="77"/>
  <c r="BB36" i="29"/>
  <c r="BB36" i="21"/>
  <c r="BB36" i="114"/>
  <c r="BB36" i="104"/>
  <c r="BB36" i="99"/>
  <c r="X37" i="40"/>
  <c r="X37" i="115"/>
  <c r="X37" i="77"/>
  <c r="X37" i="29"/>
  <c r="X37" i="21"/>
  <c r="X37" i="99"/>
  <c r="X37" i="114"/>
  <c r="X37" i="104"/>
  <c r="W44" i="21"/>
  <c r="W44" i="114"/>
  <c r="W44" i="99"/>
  <c r="W44" i="104"/>
  <c r="BB43" i="21"/>
  <c r="BB43" i="114"/>
  <c r="BB43" i="104"/>
  <c r="BB43" i="99"/>
  <c r="Y31" i="40"/>
  <c r="Y31" i="115"/>
  <c r="Y31" i="77"/>
  <c r="Y31" i="29"/>
  <c r="Y31" i="21"/>
  <c r="Y31" i="104"/>
  <c r="Y31" i="99"/>
  <c r="Y31" i="114"/>
  <c r="BB31" i="40"/>
  <c r="BB31" i="115"/>
  <c r="BB31" i="77"/>
  <c r="BB31" i="29"/>
  <c r="BB31" i="21"/>
  <c r="BB31" i="114"/>
  <c r="BB31" i="104"/>
  <c r="BB31" i="99"/>
  <c r="AK44" i="21"/>
  <c r="AK44" i="104"/>
  <c r="AK44" i="99"/>
  <c r="AK44" i="114"/>
  <c r="AX31" i="40"/>
  <c r="AX31" i="115"/>
  <c r="AX31" i="77"/>
  <c r="AX31" i="29"/>
  <c r="AX31" i="21"/>
  <c r="AX31" i="114"/>
  <c r="AX31" i="104"/>
  <c r="AX31" i="99"/>
  <c r="AY36" i="40"/>
  <c r="AY36" i="115"/>
  <c r="AY36" i="77"/>
  <c r="AY36" i="29"/>
  <c r="AY36" i="114"/>
  <c r="AY36" i="21"/>
  <c r="AY36" i="104"/>
  <c r="AY36" i="99"/>
  <c r="AH36" i="40"/>
  <c r="AH36" i="115"/>
  <c r="AH36" i="77"/>
  <c r="AH36" i="29"/>
  <c r="AH36" i="21"/>
  <c r="AH36" i="114"/>
  <c r="AH36" i="104"/>
  <c r="AH36" i="99"/>
  <c r="M21" i="162"/>
  <c r="M21" i="160"/>
  <c r="M21" i="158"/>
  <c r="M21" i="161"/>
  <c r="N26" i="112"/>
  <c r="M26" i="106"/>
  <c r="M26" i="40"/>
  <c r="M26" i="115"/>
  <c r="M26" i="77"/>
  <c r="M26" i="29"/>
  <c r="M26" i="21"/>
  <c r="M26" i="114"/>
  <c r="M26" i="104"/>
  <c r="M26" i="99"/>
  <c r="AN32" i="40"/>
  <c r="AN32" i="115"/>
  <c r="AN32" i="77"/>
  <c r="AN32" i="29"/>
  <c r="AN32" i="21"/>
  <c r="AN32" i="99"/>
  <c r="AN32" i="114"/>
  <c r="AN32" i="104"/>
  <c r="AG36" i="40"/>
  <c r="AG36" i="115"/>
  <c r="AG36" i="77"/>
  <c r="AG36" i="29"/>
  <c r="AG36" i="21"/>
  <c r="AG36" i="104"/>
  <c r="AG36" i="99"/>
  <c r="AG36" i="114"/>
  <c r="L36" i="112"/>
  <c r="K36" i="106"/>
  <c r="K36" i="40"/>
  <c r="K36" i="115"/>
  <c r="K36" i="77"/>
  <c r="K36" i="29"/>
  <c r="K36" i="21"/>
  <c r="K36" i="114"/>
  <c r="K36" i="104"/>
  <c r="K36" i="99"/>
  <c r="AN36" i="40"/>
  <c r="AN36" i="115"/>
  <c r="AN36" i="77"/>
  <c r="AN36" i="29"/>
  <c r="AN36" i="21"/>
  <c r="AN36" i="114"/>
  <c r="AN36" i="104"/>
  <c r="AN36" i="99"/>
  <c r="Y26" i="40"/>
  <c r="Y26" i="115"/>
  <c r="Y26" i="77"/>
  <c r="Y26" i="29"/>
  <c r="Y26" i="21"/>
  <c r="Y26" i="104"/>
  <c r="Y26" i="99"/>
  <c r="Y26" i="114"/>
  <c r="J22" i="162"/>
  <c r="J22" i="161"/>
  <c r="J22" i="160"/>
  <c r="J22" i="158"/>
  <c r="J27" i="106"/>
  <c r="K27" i="112"/>
  <c r="J27" i="40"/>
  <c r="J27" i="115"/>
  <c r="J27" i="29"/>
  <c r="J27" i="77"/>
  <c r="J27" i="114"/>
  <c r="J27" i="21"/>
  <c r="J27" i="104"/>
  <c r="J27" i="99"/>
  <c r="P37" i="112"/>
  <c r="O37" i="106"/>
  <c r="O37" i="40"/>
  <c r="O37" i="115"/>
  <c r="O37" i="77"/>
  <c r="O37" i="29"/>
  <c r="O37" i="21"/>
  <c r="O37" i="99"/>
  <c r="O37" i="114"/>
  <c r="O37" i="104"/>
  <c r="AO43" i="21"/>
  <c r="AO43" i="104"/>
  <c r="AO43" i="99"/>
  <c r="AO43" i="114"/>
  <c r="N21" i="161"/>
  <c r="N21" i="162"/>
  <c r="N21" i="160"/>
  <c r="N21" i="158"/>
  <c r="O26" i="112"/>
  <c r="N26" i="106"/>
  <c r="N26" i="40"/>
  <c r="N26" i="115"/>
  <c r="N26" i="29"/>
  <c r="N26" i="77"/>
  <c r="N26" i="21"/>
  <c r="N26" i="114"/>
  <c r="N26" i="104"/>
  <c r="N26" i="99"/>
  <c r="T43" i="112"/>
  <c r="S43" i="106"/>
  <c r="S43" i="21"/>
  <c r="S43" i="99"/>
  <c r="S43" i="114"/>
  <c r="S43" i="104"/>
  <c r="AJ26" i="40"/>
  <c r="AJ26" i="115"/>
  <c r="AJ26" i="77"/>
  <c r="AJ26" i="29"/>
  <c r="AJ26" i="21"/>
  <c r="AJ26" i="114"/>
  <c r="AJ26" i="104"/>
  <c r="AJ26" i="99"/>
  <c r="AJ27" i="2"/>
  <c r="AZ32" i="2"/>
  <c r="AZ31" i="40"/>
  <c r="AZ31" i="115"/>
  <c r="AZ31" i="77"/>
  <c r="AZ31" i="29"/>
  <c r="AZ31" i="21"/>
  <c r="AZ31" i="114"/>
  <c r="AZ31" i="104"/>
  <c r="AZ31" i="99"/>
  <c r="AO36" i="40"/>
  <c r="AO36" i="115"/>
  <c r="AO36" i="77"/>
  <c r="AO36" i="29"/>
  <c r="AO36" i="21"/>
  <c r="AO36" i="104"/>
  <c r="AO36" i="99"/>
  <c r="AO36" i="114"/>
  <c r="P21" i="161"/>
  <c r="P21" i="162"/>
  <c r="P21" i="160"/>
  <c r="P21" i="158"/>
  <c r="Q26" i="112"/>
  <c r="P26" i="106"/>
  <c r="P26" i="40"/>
  <c r="P26" i="115"/>
  <c r="P26" i="77"/>
  <c r="P26" i="29"/>
  <c r="P26" i="21"/>
  <c r="P26" i="104"/>
  <c r="P26" i="99"/>
  <c r="P26" i="114"/>
  <c r="B38" i="2"/>
  <c r="AY26" i="40"/>
  <c r="AY26" i="115"/>
  <c r="AY26" i="77"/>
  <c r="AY26" i="114"/>
  <c r="AY26" i="29"/>
  <c r="AY26" i="21"/>
  <c r="AY26" i="104"/>
  <c r="AY26" i="99"/>
  <c r="AY27" i="2"/>
  <c r="U27" i="2"/>
  <c r="N27" i="2"/>
  <c r="M44" i="2"/>
  <c r="O38" i="2"/>
  <c r="K32" i="2"/>
  <c r="AO38" i="2"/>
  <c r="AF37" i="2"/>
  <c r="AP27" i="2"/>
  <c r="AY32" i="2"/>
  <c r="AW27" i="2"/>
  <c r="S32" i="2"/>
  <c r="AV37" i="2"/>
  <c r="AG37" i="2"/>
  <c r="G37" i="2"/>
  <c r="AB32" i="2"/>
  <c r="BD37" i="2"/>
  <c r="Q44" i="2"/>
  <c r="AR45" i="2"/>
  <c r="AF44" i="2"/>
  <c r="T32" i="2"/>
  <c r="AM27" i="2"/>
  <c r="AR37" i="2"/>
  <c r="Y32" i="2"/>
  <c r="BB32" i="2"/>
  <c r="BB27" i="2"/>
  <c r="AK45" i="2"/>
  <c r="M45" i="2"/>
  <c r="I44" i="2"/>
  <c r="AO27" i="2"/>
  <c r="I32" i="2"/>
  <c r="U44" i="2"/>
  <c r="AA45" i="2"/>
  <c r="AI32" i="2"/>
  <c r="BA44" i="2"/>
  <c r="AW44" i="2"/>
  <c r="L44" i="2"/>
  <c r="AQ27" i="2"/>
  <c r="O27" i="2"/>
  <c r="AW37" i="2"/>
  <c r="Z27" i="2"/>
  <c r="AV27" i="2"/>
  <c r="AA37" i="2"/>
  <c r="G44" i="2"/>
  <c r="Y37" i="2"/>
  <c r="P37" i="2"/>
  <c r="C32" i="2"/>
  <c r="X44" i="2"/>
  <c r="M38" i="2"/>
  <c r="AO45" i="2"/>
  <c r="AB44" i="2"/>
  <c r="AS44" i="2"/>
  <c r="Q37" i="2"/>
  <c r="X38" i="2"/>
  <c r="AN45" i="2"/>
  <c r="J44" i="2"/>
  <c r="AF38" i="2"/>
  <c r="AZ44" i="2"/>
  <c r="AP32" i="2"/>
  <c r="AC27" i="2"/>
  <c r="BC44" i="2"/>
  <c r="P44" i="2"/>
  <c r="AV45" i="2"/>
  <c r="AS27" i="2"/>
  <c r="AM37" i="2"/>
  <c r="AT27" i="2"/>
  <c r="BA37" i="2"/>
  <c r="AH32" i="2"/>
  <c r="AC44" i="2"/>
  <c r="I37" i="2"/>
  <c r="AB38" i="2"/>
  <c r="AS38" i="2"/>
  <c r="AK38" i="2"/>
  <c r="K27" i="2"/>
  <c r="N37" i="2"/>
  <c r="J37" i="2"/>
  <c r="AX44" i="2"/>
  <c r="L37" i="2"/>
  <c r="J32" i="2"/>
  <c r="AX37" i="2"/>
  <c r="K38" i="2"/>
  <c r="Q32" i="2"/>
  <c r="AH44" i="2"/>
  <c r="AN38" i="2"/>
  <c r="BC38" i="2"/>
  <c r="AJ37" i="2"/>
  <c r="AT32" i="2"/>
  <c r="G27" i="2"/>
  <c r="H27" i="2"/>
  <c r="Q27" i="2"/>
  <c r="M32" i="2"/>
  <c r="BD45" i="2"/>
  <c r="AB27" i="2"/>
  <c r="AQ44" i="2"/>
  <c r="AL32" i="2"/>
  <c r="AL27" i="2"/>
  <c r="AI27" i="2"/>
  <c r="AU38" i="2"/>
  <c r="Z32" i="2"/>
  <c r="AC32" i="2"/>
  <c r="BA27" i="2"/>
  <c r="W45" i="2"/>
  <c r="X27" i="2"/>
  <c r="AJ44" i="2"/>
  <c r="N44" i="2"/>
  <c r="H44" i="2"/>
  <c r="AI37" i="2"/>
  <c r="AX27" i="2"/>
  <c r="U37" i="2"/>
  <c r="AH37" i="2"/>
  <c r="M27" i="2"/>
  <c r="W37" i="2"/>
  <c r="AK27" i="2"/>
  <c r="Z44" i="2"/>
  <c r="C37" i="2"/>
  <c r="AU45" i="2"/>
  <c r="AL44" i="2"/>
  <c r="T44" i="2"/>
  <c r="Z37" i="2"/>
  <c r="AU32" i="2"/>
  <c r="AI44" i="2"/>
  <c r="S45" i="2"/>
  <c r="BB37" i="2"/>
  <c r="BD27" i="2"/>
  <c r="O44" i="2"/>
  <c r="AL37" i="2"/>
  <c r="T37" i="2"/>
  <c r="BC32" i="2"/>
  <c r="AW32" i="2"/>
  <c r="R45" i="2"/>
  <c r="AG44" i="2"/>
  <c r="AP44" i="2"/>
  <c r="Y44" i="2"/>
  <c r="C44" i="2"/>
  <c r="N32" i="2"/>
  <c r="AZ38" i="2"/>
  <c r="AG27" i="2"/>
  <c r="AT45" i="2"/>
  <c r="P32" i="2"/>
  <c r="AM44" i="2"/>
  <c r="AP37" i="2"/>
  <c r="AR32" i="2"/>
  <c r="BA32" i="2"/>
  <c r="L32" i="2"/>
  <c r="AQ37" i="2"/>
  <c r="S27" i="2"/>
  <c r="H37" i="2"/>
  <c r="H32" i="2"/>
  <c r="R37" i="2"/>
  <c r="AT38" i="2"/>
  <c r="AQ32" i="2"/>
  <c r="BB44" i="2"/>
  <c r="S38" i="2"/>
  <c r="AC37" i="2"/>
  <c r="W32" i="2"/>
  <c r="AY44" i="2"/>
  <c r="AX32" i="2"/>
  <c r="AZ27" i="2"/>
  <c r="AY37" i="2"/>
  <c r="U32" i="2"/>
  <c r="C37" i="106" l="1"/>
  <c r="C37" i="40"/>
  <c r="D37" i="112"/>
  <c r="C37" i="114"/>
  <c r="C37" i="99"/>
  <c r="C37" i="115"/>
  <c r="C37" i="77"/>
  <c r="C37" i="29"/>
  <c r="C37" i="21"/>
  <c r="C37" i="104"/>
  <c r="C27" i="162"/>
  <c r="C27" i="161"/>
  <c r="C27" i="160"/>
  <c r="C27" i="158"/>
  <c r="C32" i="106"/>
  <c r="C32" i="40"/>
  <c r="D32" i="112"/>
  <c r="C32" i="114"/>
  <c r="C32" i="99"/>
  <c r="C32" i="104"/>
  <c r="C32" i="115"/>
  <c r="C32" i="77"/>
  <c r="C32" i="29"/>
  <c r="C32" i="21"/>
  <c r="D44" i="112"/>
  <c r="C44" i="21"/>
  <c r="C44" i="104"/>
  <c r="C44" i="114"/>
  <c r="C44" i="99"/>
  <c r="B38" i="106"/>
  <c r="B38" i="40"/>
  <c r="C38" i="112"/>
  <c r="B38" i="104"/>
  <c r="B38" i="99"/>
  <c r="B38" i="114"/>
  <c r="B38" i="115"/>
  <c r="B38" i="77"/>
  <c r="B38" i="29"/>
  <c r="B38" i="21"/>
  <c r="C45" i="112"/>
  <c r="B45" i="21"/>
  <c r="B45" i="104"/>
  <c r="B45" i="99"/>
  <c r="B45" i="114"/>
  <c r="L45" i="112"/>
  <c r="K45" i="106"/>
  <c r="K45" i="21"/>
  <c r="K45" i="114"/>
  <c r="K45" i="104"/>
  <c r="K45" i="99"/>
  <c r="K46" i="2"/>
  <c r="U27" i="161"/>
  <c r="U27" i="160"/>
  <c r="U27" i="158"/>
  <c r="U27" i="162"/>
  <c r="U32" i="77"/>
  <c r="U32" i="29"/>
  <c r="U32" i="40"/>
  <c r="U32" i="115"/>
  <c r="U32" i="21"/>
  <c r="U32" i="114"/>
  <c r="U32" i="104"/>
  <c r="U32" i="99"/>
  <c r="H27" i="161"/>
  <c r="H27" i="162"/>
  <c r="H27" i="158"/>
  <c r="H27" i="160"/>
  <c r="I32" i="112"/>
  <c r="H32" i="106"/>
  <c r="H32" i="40"/>
  <c r="H32" i="115"/>
  <c r="H32" i="77"/>
  <c r="H32" i="29"/>
  <c r="H32" i="21"/>
  <c r="H32" i="104"/>
  <c r="H32" i="99"/>
  <c r="H32" i="114"/>
  <c r="AP44" i="21"/>
  <c r="AP44" i="114"/>
  <c r="AP44" i="99"/>
  <c r="AP44" i="104"/>
  <c r="BD27" i="40"/>
  <c r="BD27" i="115"/>
  <c r="BD27" i="77"/>
  <c r="BD27" i="29"/>
  <c r="BD27" i="21"/>
  <c r="BD27" i="104"/>
  <c r="BD27" i="99"/>
  <c r="BD27" i="114"/>
  <c r="W37" i="40"/>
  <c r="W37" i="115"/>
  <c r="W37" i="77"/>
  <c r="W37" i="29"/>
  <c r="W37" i="114"/>
  <c r="W37" i="21"/>
  <c r="W37" i="104"/>
  <c r="W37" i="99"/>
  <c r="AC32" i="40"/>
  <c r="AC32" i="115"/>
  <c r="AC32" i="77"/>
  <c r="AC32" i="29"/>
  <c r="AC32" i="21"/>
  <c r="AC32" i="104"/>
  <c r="AC32" i="99"/>
  <c r="AC32" i="114"/>
  <c r="G22" i="161"/>
  <c r="G22" i="160"/>
  <c r="G22" i="162"/>
  <c r="G22" i="158"/>
  <c r="H27" i="112"/>
  <c r="G27" i="106"/>
  <c r="G27" i="40"/>
  <c r="G27" i="115"/>
  <c r="G27" i="77"/>
  <c r="G27" i="29"/>
  <c r="G27" i="21"/>
  <c r="G27" i="99"/>
  <c r="G27" i="114"/>
  <c r="G27" i="104"/>
  <c r="AX44" i="21"/>
  <c r="AX44" i="114"/>
  <c r="AX44" i="99"/>
  <c r="AX44" i="104"/>
  <c r="AC44" i="21"/>
  <c r="AC44" i="104"/>
  <c r="AC44" i="114"/>
  <c r="AC44" i="99"/>
  <c r="BC44" i="21"/>
  <c r="BC44" i="114"/>
  <c r="BC44" i="99"/>
  <c r="BC44" i="104"/>
  <c r="M38" i="106"/>
  <c r="N38" i="112"/>
  <c r="M38" i="40"/>
  <c r="M38" i="115"/>
  <c r="M38" i="77"/>
  <c r="M38" i="29"/>
  <c r="M38" i="21"/>
  <c r="M38" i="114"/>
  <c r="M38" i="104"/>
  <c r="M38" i="99"/>
  <c r="L44" i="106"/>
  <c r="M44" i="112"/>
  <c r="L44" i="21"/>
  <c r="L44" i="104"/>
  <c r="L44" i="114"/>
  <c r="L44" i="99"/>
  <c r="T27" i="162"/>
  <c r="T27" i="158"/>
  <c r="T27" i="161"/>
  <c r="T27" i="160"/>
  <c r="U32" i="112"/>
  <c r="T32" i="106"/>
  <c r="T32" i="40"/>
  <c r="T32" i="115"/>
  <c r="T32" i="77"/>
  <c r="T32" i="29"/>
  <c r="T32" i="21"/>
  <c r="T32" i="104"/>
  <c r="T32" i="99"/>
  <c r="T32" i="114"/>
  <c r="AP27" i="40"/>
  <c r="AP27" i="115"/>
  <c r="AP27" i="77"/>
  <c r="AP27" i="29"/>
  <c r="AP27" i="21"/>
  <c r="AP27" i="114"/>
  <c r="AP27" i="104"/>
  <c r="AP27" i="99"/>
  <c r="O27" i="162"/>
  <c r="O27" i="161"/>
  <c r="O27" i="160"/>
  <c r="O27" i="158"/>
  <c r="P32" i="112"/>
  <c r="O32" i="106"/>
  <c r="O32" i="40"/>
  <c r="O32" i="115"/>
  <c r="O32" i="77"/>
  <c r="O32" i="29"/>
  <c r="O32" i="21"/>
  <c r="O32" i="99"/>
  <c r="O32" i="114"/>
  <c r="O32" i="104"/>
  <c r="AN27" i="40"/>
  <c r="AN27" i="115"/>
  <c r="AN27" i="77"/>
  <c r="AN27" i="29"/>
  <c r="AN27" i="21"/>
  <c r="AN27" i="99"/>
  <c r="AN27" i="114"/>
  <c r="AN27" i="104"/>
  <c r="AY37" i="40"/>
  <c r="AY37" i="115"/>
  <c r="AY37" i="29"/>
  <c r="AY37" i="21"/>
  <c r="AY37" i="114"/>
  <c r="AY37" i="77"/>
  <c r="AY37" i="104"/>
  <c r="AY37" i="99"/>
  <c r="AQ32" i="40"/>
  <c r="AQ32" i="115"/>
  <c r="AQ32" i="29"/>
  <c r="AQ32" i="77"/>
  <c r="AQ32" i="114"/>
  <c r="AQ32" i="21"/>
  <c r="AQ32" i="104"/>
  <c r="AQ32" i="99"/>
  <c r="BA32" i="40"/>
  <c r="BA32" i="115"/>
  <c r="BA32" i="77"/>
  <c r="BA32" i="29"/>
  <c r="BA32" i="21"/>
  <c r="BA32" i="104"/>
  <c r="BA32" i="99"/>
  <c r="BA32" i="114"/>
  <c r="N27" i="162"/>
  <c r="N27" i="161"/>
  <c r="N27" i="160"/>
  <c r="N27" i="158"/>
  <c r="O32" i="112"/>
  <c r="N32" i="106"/>
  <c r="N32" i="40"/>
  <c r="N32" i="115"/>
  <c r="N32" i="29"/>
  <c r="N32" i="77"/>
  <c r="N32" i="21"/>
  <c r="N32" i="114"/>
  <c r="N32" i="104"/>
  <c r="N32" i="99"/>
  <c r="U37" i="112"/>
  <c r="T37" i="106"/>
  <c r="T37" i="40"/>
  <c r="T37" i="115"/>
  <c r="T37" i="77"/>
  <c r="T37" i="29"/>
  <c r="T37" i="21"/>
  <c r="T37" i="104"/>
  <c r="T37" i="99"/>
  <c r="T37" i="114"/>
  <c r="Z37" i="77"/>
  <c r="Z37" i="29"/>
  <c r="Z37" i="115"/>
  <c r="Z37" i="40"/>
  <c r="Z37" i="21"/>
  <c r="Z37" i="114"/>
  <c r="Z37" i="104"/>
  <c r="Z37" i="99"/>
  <c r="M22" i="161"/>
  <c r="M22" i="160"/>
  <c r="M22" i="158"/>
  <c r="M22" i="162"/>
  <c r="N27" i="112"/>
  <c r="M27" i="106"/>
  <c r="M27" i="40"/>
  <c r="M27" i="115"/>
  <c r="M27" i="77"/>
  <c r="M27" i="29"/>
  <c r="M27" i="21"/>
  <c r="M27" i="114"/>
  <c r="M27" i="104"/>
  <c r="M27" i="99"/>
  <c r="X27" i="40"/>
  <c r="X27" i="115"/>
  <c r="X27" i="77"/>
  <c r="X27" i="29"/>
  <c r="X27" i="21"/>
  <c r="X27" i="99"/>
  <c r="X27" i="114"/>
  <c r="X27" i="104"/>
  <c r="AL32" i="77"/>
  <c r="AL32" i="29"/>
  <c r="AL32" i="40"/>
  <c r="AL32" i="21"/>
  <c r="AL32" i="115"/>
  <c r="AL32" i="114"/>
  <c r="AL32" i="104"/>
  <c r="AL32" i="99"/>
  <c r="M27" i="161"/>
  <c r="M27" i="162"/>
  <c r="M27" i="160"/>
  <c r="M27" i="158"/>
  <c r="N32" i="112"/>
  <c r="M32" i="106"/>
  <c r="M32" i="40"/>
  <c r="M32" i="115"/>
  <c r="M32" i="77"/>
  <c r="M32" i="29"/>
  <c r="M32" i="21"/>
  <c r="M32" i="114"/>
  <c r="M32" i="104"/>
  <c r="M32" i="99"/>
  <c r="AH44" i="21"/>
  <c r="AH44" i="114"/>
  <c r="AH44" i="99"/>
  <c r="AH44" i="104"/>
  <c r="AS38" i="77"/>
  <c r="AS38" i="29"/>
  <c r="AS38" i="40"/>
  <c r="AS38" i="115"/>
  <c r="AS38" i="21"/>
  <c r="AS38" i="104"/>
  <c r="AS38" i="99"/>
  <c r="AS38" i="114"/>
  <c r="AH32" i="40"/>
  <c r="AH32" i="115"/>
  <c r="AH32" i="77"/>
  <c r="AH32" i="29"/>
  <c r="AH32" i="21"/>
  <c r="AH32" i="114"/>
  <c r="AH32" i="104"/>
  <c r="AH32" i="99"/>
  <c r="AC27" i="115"/>
  <c r="AC27" i="77"/>
  <c r="AC27" i="29"/>
  <c r="AC27" i="40"/>
  <c r="AC27" i="21"/>
  <c r="AC27" i="104"/>
  <c r="AC27" i="99"/>
  <c r="AC27" i="114"/>
  <c r="K44" i="112"/>
  <c r="J44" i="106"/>
  <c r="J44" i="21"/>
  <c r="J44" i="114"/>
  <c r="J44" i="99"/>
  <c r="J44" i="104"/>
  <c r="X44" i="21"/>
  <c r="X44" i="114"/>
  <c r="X44" i="99"/>
  <c r="X44" i="104"/>
  <c r="AW37" i="40"/>
  <c r="AW37" i="115"/>
  <c r="AW37" i="77"/>
  <c r="AW37" i="29"/>
  <c r="AW37" i="21"/>
  <c r="AW37" i="104"/>
  <c r="AW37" i="99"/>
  <c r="AW37" i="114"/>
  <c r="AW44" i="21"/>
  <c r="AW44" i="104"/>
  <c r="AW44" i="99"/>
  <c r="AW44" i="114"/>
  <c r="U44" i="21"/>
  <c r="U44" i="114"/>
  <c r="U44" i="99"/>
  <c r="U44" i="104"/>
  <c r="Y32" i="40"/>
  <c r="Y32" i="115"/>
  <c r="Y32" i="77"/>
  <c r="Y32" i="29"/>
  <c r="Y32" i="21"/>
  <c r="Y32" i="104"/>
  <c r="Y32" i="99"/>
  <c r="Y32" i="114"/>
  <c r="AF44" i="21"/>
  <c r="AF44" i="114"/>
  <c r="AF44" i="99"/>
  <c r="AF44" i="104"/>
  <c r="AB32" i="40"/>
  <c r="AB32" i="115"/>
  <c r="AB32" i="77"/>
  <c r="AB32" i="29"/>
  <c r="AB32" i="21"/>
  <c r="AB32" i="99"/>
  <c r="AB32" i="114"/>
  <c r="AB32" i="104"/>
  <c r="AF37" i="40"/>
  <c r="AF37" i="115"/>
  <c r="AF37" i="77"/>
  <c r="AF37" i="29"/>
  <c r="AF37" i="21"/>
  <c r="AF37" i="99"/>
  <c r="AF37" i="114"/>
  <c r="AF37" i="104"/>
  <c r="N44" i="112"/>
  <c r="M44" i="106"/>
  <c r="M44" i="21"/>
  <c r="M44" i="114"/>
  <c r="M44" i="99"/>
  <c r="M44" i="104"/>
  <c r="AZ27" i="40"/>
  <c r="AZ27" i="115"/>
  <c r="AZ27" i="77"/>
  <c r="AZ27" i="29"/>
  <c r="AZ27" i="21"/>
  <c r="AZ27" i="99"/>
  <c r="AZ27" i="114"/>
  <c r="AZ27" i="104"/>
  <c r="AC37" i="40"/>
  <c r="AC37" i="115"/>
  <c r="AC37" i="77"/>
  <c r="AC37" i="29"/>
  <c r="AC37" i="21"/>
  <c r="AC37" i="104"/>
  <c r="AC37" i="99"/>
  <c r="AC37" i="114"/>
  <c r="AT38" i="40"/>
  <c r="AT38" i="115"/>
  <c r="AT38" i="77"/>
  <c r="AT38" i="29"/>
  <c r="AT38" i="21"/>
  <c r="AT38" i="114"/>
  <c r="AT38" i="104"/>
  <c r="AT38" i="99"/>
  <c r="S22" i="162"/>
  <c r="S22" i="161"/>
  <c r="S22" i="160"/>
  <c r="S22" i="158"/>
  <c r="T27" i="112"/>
  <c r="S27" i="106"/>
  <c r="S27" i="40"/>
  <c r="S27" i="115"/>
  <c r="S27" i="77"/>
  <c r="S27" i="29"/>
  <c r="S27" i="21"/>
  <c r="S27" i="99"/>
  <c r="S27" i="114"/>
  <c r="S27" i="104"/>
  <c r="AR32" i="40"/>
  <c r="AR32" i="115"/>
  <c r="AR32" i="77"/>
  <c r="AR32" i="29"/>
  <c r="AR32" i="21"/>
  <c r="AR32" i="99"/>
  <c r="AR32" i="114"/>
  <c r="AR32" i="104"/>
  <c r="AT45" i="21"/>
  <c r="AT45" i="114"/>
  <c r="AT45" i="104"/>
  <c r="AT45" i="99"/>
  <c r="E44" i="106"/>
  <c r="S45" i="112"/>
  <c r="R45" i="106"/>
  <c r="R45" i="114"/>
  <c r="R45" i="21"/>
  <c r="R45" i="104"/>
  <c r="R45" i="99"/>
  <c r="AL37" i="40"/>
  <c r="AL37" i="115"/>
  <c r="AL37" i="77"/>
  <c r="AL37" i="29"/>
  <c r="AL37" i="21"/>
  <c r="AL37" i="114"/>
  <c r="AL37" i="104"/>
  <c r="AL37" i="99"/>
  <c r="S45" i="106"/>
  <c r="T45" i="112"/>
  <c r="S45" i="21"/>
  <c r="S45" i="114"/>
  <c r="S45" i="104"/>
  <c r="S45" i="99"/>
  <c r="T44" i="106"/>
  <c r="U44" i="112"/>
  <c r="T44" i="21"/>
  <c r="T44" i="104"/>
  <c r="T44" i="99"/>
  <c r="T44" i="114"/>
  <c r="Z44" i="21"/>
  <c r="Z44" i="114"/>
  <c r="Z44" i="99"/>
  <c r="Z44" i="104"/>
  <c r="AH37" i="40"/>
  <c r="AH37" i="115"/>
  <c r="AH37" i="77"/>
  <c r="AH37" i="29"/>
  <c r="AH37" i="21"/>
  <c r="AH37" i="114"/>
  <c r="AH37" i="104"/>
  <c r="AH37" i="99"/>
  <c r="H44" i="106"/>
  <c r="I44" i="112"/>
  <c r="H44" i="21"/>
  <c r="H44" i="104"/>
  <c r="H44" i="114"/>
  <c r="H44" i="99"/>
  <c r="W45" i="114"/>
  <c r="W45" i="104"/>
  <c r="W45" i="99"/>
  <c r="W45" i="21"/>
  <c r="AU38" i="40"/>
  <c r="AU38" i="115"/>
  <c r="AU38" i="29"/>
  <c r="AU38" i="77"/>
  <c r="AU38" i="99"/>
  <c r="AU38" i="21"/>
  <c r="AU38" i="114"/>
  <c r="AU38" i="104"/>
  <c r="AQ44" i="21"/>
  <c r="AQ44" i="114"/>
  <c r="AQ44" i="99"/>
  <c r="AQ44" i="104"/>
  <c r="Q22" i="161"/>
  <c r="Q22" i="162"/>
  <c r="Q22" i="160"/>
  <c r="Q22" i="158"/>
  <c r="R27" i="112"/>
  <c r="Q27" i="106"/>
  <c r="Q27" i="40"/>
  <c r="Q27" i="77"/>
  <c r="Q27" i="29"/>
  <c r="Q27" i="115"/>
  <c r="Q27" i="21"/>
  <c r="Q27" i="114"/>
  <c r="Q27" i="104"/>
  <c r="Q27" i="99"/>
  <c r="AJ37" i="40"/>
  <c r="AJ37" i="115"/>
  <c r="AJ37" i="77"/>
  <c r="AJ37" i="29"/>
  <c r="AJ37" i="21"/>
  <c r="AJ37" i="99"/>
  <c r="AJ37" i="114"/>
  <c r="AJ37" i="104"/>
  <c r="Q27" i="161"/>
  <c r="Q27" i="160"/>
  <c r="Q27" i="162"/>
  <c r="Q27" i="158"/>
  <c r="R32" i="112"/>
  <c r="Q32" i="106"/>
  <c r="Q32" i="40"/>
  <c r="Q32" i="115"/>
  <c r="Q32" i="77"/>
  <c r="Q32" i="29"/>
  <c r="Q32" i="21"/>
  <c r="Q32" i="114"/>
  <c r="Q32" i="104"/>
  <c r="Q32" i="99"/>
  <c r="J27" i="162"/>
  <c r="J27" i="161"/>
  <c r="J27" i="160"/>
  <c r="J27" i="158"/>
  <c r="K32" i="112"/>
  <c r="J32" i="106"/>
  <c r="J32" i="40"/>
  <c r="J32" i="115"/>
  <c r="J32" i="29"/>
  <c r="J32" i="77"/>
  <c r="J32" i="114"/>
  <c r="J32" i="21"/>
  <c r="J32" i="104"/>
  <c r="J32" i="99"/>
  <c r="O37" i="112"/>
  <c r="N37" i="106"/>
  <c r="N37" i="40"/>
  <c r="N37" i="115"/>
  <c r="N37" i="29"/>
  <c r="N37" i="77"/>
  <c r="N37" i="21"/>
  <c r="N37" i="114"/>
  <c r="N37" i="104"/>
  <c r="N37" i="99"/>
  <c r="AB38" i="40"/>
  <c r="AB38" i="115"/>
  <c r="AB38" i="77"/>
  <c r="AB38" i="29"/>
  <c r="AB38" i="21"/>
  <c r="AB38" i="99"/>
  <c r="AB38" i="114"/>
  <c r="AB38" i="104"/>
  <c r="BA37" i="40"/>
  <c r="BA37" i="115"/>
  <c r="BA37" i="77"/>
  <c r="BA37" i="29"/>
  <c r="BA37" i="21"/>
  <c r="BA37" i="104"/>
  <c r="BA37" i="99"/>
  <c r="BA37" i="114"/>
  <c r="AV45" i="21"/>
  <c r="AV45" i="114"/>
  <c r="AV45" i="104"/>
  <c r="AV45" i="99"/>
  <c r="AP32" i="40"/>
  <c r="AP32" i="115"/>
  <c r="AP32" i="77"/>
  <c r="AP32" i="29"/>
  <c r="AP32" i="21"/>
  <c r="AP32" i="114"/>
  <c r="AP32" i="104"/>
  <c r="AP32" i="99"/>
  <c r="AN45" i="21"/>
  <c r="AN45" i="114"/>
  <c r="AN45" i="104"/>
  <c r="AN45" i="99"/>
  <c r="AB44" i="21"/>
  <c r="AB44" i="114"/>
  <c r="AB44" i="99"/>
  <c r="AB44" i="104"/>
  <c r="AA37" i="40"/>
  <c r="AA37" i="115"/>
  <c r="AA37" i="29"/>
  <c r="AA37" i="77"/>
  <c r="AA37" i="114"/>
  <c r="AA37" i="104"/>
  <c r="AA37" i="21"/>
  <c r="AA37" i="99"/>
  <c r="O22" i="162"/>
  <c r="O22" i="161"/>
  <c r="O22" i="160"/>
  <c r="O22" i="158"/>
  <c r="P27" i="112"/>
  <c r="O27" i="106"/>
  <c r="O27" i="40"/>
  <c r="O27" i="115"/>
  <c r="O27" i="77"/>
  <c r="O27" i="29"/>
  <c r="O27" i="21"/>
  <c r="O27" i="99"/>
  <c r="O27" i="114"/>
  <c r="O27" i="104"/>
  <c r="BA44" i="21"/>
  <c r="BA44" i="104"/>
  <c r="BA44" i="114"/>
  <c r="BA44" i="99"/>
  <c r="I27" i="161"/>
  <c r="I27" i="160"/>
  <c r="I27" i="158"/>
  <c r="I27" i="162"/>
  <c r="J32" i="112"/>
  <c r="I32" i="106"/>
  <c r="I32" i="40"/>
  <c r="I32" i="115"/>
  <c r="I32" i="77"/>
  <c r="I32" i="29"/>
  <c r="I32" i="21"/>
  <c r="I32" i="114"/>
  <c r="I32" i="104"/>
  <c r="I32" i="99"/>
  <c r="AK45" i="21"/>
  <c r="AK45" i="104"/>
  <c r="AK45" i="99"/>
  <c r="AK45" i="114"/>
  <c r="AR37" i="40"/>
  <c r="AR37" i="115"/>
  <c r="AR37" i="77"/>
  <c r="AR37" i="29"/>
  <c r="AR37" i="21"/>
  <c r="AR37" i="99"/>
  <c r="AR37" i="114"/>
  <c r="AR37" i="104"/>
  <c r="AR45" i="21"/>
  <c r="AR45" i="114"/>
  <c r="AR45" i="104"/>
  <c r="AR45" i="99"/>
  <c r="G37" i="106"/>
  <c r="H37" i="112"/>
  <c r="G37" i="40"/>
  <c r="G37" i="115"/>
  <c r="G37" i="77"/>
  <c r="G37" i="29"/>
  <c r="G37" i="21"/>
  <c r="G37" i="99"/>
  <c r="G37" i="114"/>
  <c r="G37" i="104"/>
  <c r="AW27" i="40"/>
  <c r="AW27" i="115"/>
  <c r="AW27" i="77"/>
  <c r="AW27" i="29"/>
  <c r="AW27" i="21"/>
  <c r="AW27" i="104"/>
  <c r="AW27" i="99"/>
  <c r="AW27" i="114"/>
  <c r="AO38" i="40"/>
  <c r="AO38" i="115"/>
  <c r="AO38" i="77"/>
  <c r="AO38" i="29"/>
  <c r="AO38" i="21"/>
  <c r="AO38" i="104"/>
  <c r="AO38" i="99"/>
  <c r="AO38" i="114"/>
  <c r="AY27" i="115"/>
  <c r="AY27" i="40"/>
  <c r="AY27" i="29"/>
  <c r="AY27" i="77"/>
  <c r="AY27" i="21"/>
  <c r="AY27" i="114"/>
  <c r="AY27" i="104"/>
  <c r="AY27" i="99"/>
  <c r="AZ32" i="40"/>
  <c r="AZ32" i="115"/>
  <c r="AZ32" i="77"/>
  <c r="AZ32" i="29"/>
  <c r="AZ32" i="21"/>
  <c r="AZ32" i="99"/>
  <c r="AZ32" i="114"/>
  <c r="AZ32" i="104"/>
  <c r="AA32" i="40"/>
  <c r="AA32" i="115"/>
  <c r="AA32" i="29"/>
  <c r="AA32" i="77"/>
  <c r="AA32" i="114"/>
  <c r="AA32" i="104"/>
  <c r="AA32" i="21"/>
  <c r="AA32" i="99"/>
  <c r="BD32" i="40"/>
  <c r="BD32" i="115"/>
  <c r="BD32" i="77"/>
  <c r="BD32" i="29"/>
  <c r="BD32" i="21"/>
  <c r="BD32" i="104"/>
  <c r="BD32" i="99"/>
  <c r="BD32" i="114"/>
  <c r="BB44" i="21"/>
  <c r="BB44" i="114"/>
  <c r="BB44" i="99"/>
  <c r="BB44" i="104"/>
  <c r="AM44" i="21"/>
  <c r="AM44" i="114"/>
  <c r="AM44" i="99"/>
  <c r="AM44" i="104"/>
  <c r="BC32" i="40"/>
  <c r="BC32" i="115"/>
  <c r="BC32" i="77"/>
  <c r="BC32" i="29"/>
  <c r="BC32" i="114"/>
  <c r="BC32" i="21"/>
  <c r="BC32" i="104"/>
  <c r="BC32" i="99"/>
  <c r="AU45" i="21"/>
  <c r="AU45" i="114"/>
  <c r="AU45" i="104"/>
  <c r="AU45" i="99"/>
  <c r="AJ44" i="21"/>
  <c r="AJ44" i="114"/>
  <c r="AJ44" i="99"/>
  <c r="AJ44" i="104"/>
  <c r="BD45" i="21"/>
  <c r="BD45" i="104"/>
  <c r="BD45" i="114"/>
  <c r="BD45" i="99"/>
  <c r="AN38" i="40"/>
  <c r="AN38" i="115"/>
  <c r="AN38" i="77"/>
  <c r="AN38" i="29"/>
  <c r="AN38" i="21"/>
  <c r="AN38" i="99"/>
  <c r="AN38" i="114"/>
  <c r="AN38" i="104"/>
  <c r="AK38" i="40"/>
  <c r="AK38" i="115"/>
  <c r="AK38" i="77"/>
  <c r="AK38" i="29"/>
  <c r="AK38" i="21"/>
  <c r="AK38" i="104"/>
  <c r="AK38" i="99"/>
  <c r="AK38" i="114"/>
  <c r="AF38" i="40"/>
  <c r="AF38" i="115"/>
  <c r="AF38" i="77"/>
  <c r="AF38" i="29"/>
  <c r="AF38" i="21"/>
  <c r="AF38" i="99"/>
  <c r="AF38" i="114"/>
  <c r="AF38" i="104"/>
  <c r="Y37" i="40"/>
  <c r="Y37" i="115"/>
  <c r="Y37" i="77"/>
  <c r="Y37" i="29"/>
  <c r="Y37" i="21"/>
  <c r="Y37" i="104"/>
  <c r="Y37" i="99"/>
  <c r="Y37" i="114"/>
  <c r="AA45" i="21"/>
  <c r="AA45" i="114"/>
  <c r="AA45" i="104"/>
  <c r="AA45" i="99"/>
  <c r="BB32" i="77"/>
  <c r="BB32" i="29"/>
  <c r="BB32" i="115"/>
  <c r="BB32" i="40"/>
  <c r="BB32" i="21"/>
  <c r="BB32" i="114"/>
  <c r="BB32" i="104"/>
  <c r="BB32" i="99"/>
  <c r="AV37" i="40"/>
  <c r="AV37" i="115"/>
  <c r="AV37" i="77"/>
  <c r="AV37" i="29"/>
  <c r="AV37" i="21"/>
  <c r="AV37" i="99"/>
  <c r="AV37" i="114"/>
  <c r="AV37" i="104"/>
  <c r="N22" i="162"/>
  <c r="N22" i="161"/>
  <c r="N22" i="160"/>
  <c r="N22" i="158"/>
  <c r="O27" i="112"/>
  <c r="N27" i="106"/>
  <c r="N27" i="40"/>
  <c r="N27" i="115"/>
  <c r="N27" i="29"/>
  <c r="N27" i="77"/>
  <c r="N27" i="21"/>
  <c r="N27" i="114"/>
  <c r="N27" i="104"/>
  <c r="N27" i="99"/>
  <c r="AX32" i="40"/>
  <c r="AX32" i="115"/>
  <c r="AX32" i="77"/>
  <c r="AX32" i="29"/>
  <c r="AX32" i="21"/>
  <c r="AX32" i="114"/>
  <c r="AX32" i="104"/>
  <c r="AX32" i="99"/>
  <c r="T38" i="112"/>
  <c r="S38" i="106"/>
  <c r="S38" i="40"/>
  <c r="S38" i="115"/>
  <c r="S38" i="77"/>
  <c r="S38" i="29"/>
  <c r="S38" i="21"/>
  <c r="S38" i="99"/>
  <c r="S38" i="114"/>
  <c r="S38" i="104"/>
  <c r="S37" i="112"/>
  <c r="R37" i="106"/>
  <c r="R37" i="40"/>
  <c r="R37" i="115"/>
  <c r="R37" i="29"/>
  <c r="R37" i="77"/>
  <c r="R37" i="21"/>
  <c r="R37" i="114"/>
  <c r="R37" i="104"/>
  <c r="R37" i="99"/>
  <c r="AQ37" i="40"/>
  <c r="AQ37" i="115"/>
  <c r="AQ37" i="29"/>
  <c r="AQ37" i="77"/>
  <c r="AQ37" i="114"/>
  <c r="AQ37" i="21"/>
  <c r="AQ37" i="104"/>
  <c r="AQ37" i="99"/>
  <c r="AP37" i="77"/>
  <c r="AP37" i="29"/>
  <c r="AP37" i="115"/>
  <c r="AP37" i="21"/>
  <c r="AP37" i="40"/>
  <c r="AP37" i="114"/>
  <c r="AP37" i="104"/>
  <c r="AP37" i="99"/>
  <c r="AG27" i="40"/>
  <c r="AG27" i="115"/>
  <c r="AG27" i="77"/>
  <c r="AG27" i="29"/>
  <c r="AG27" i="21"/>
  <c r="AG27" i="104"/>
  <c r="AG27" i="99"/>
  <c r="AG27" i="114"/>
  <c r="Y44" i="21"/>
  <c r="Y44" i="104"/>
  <c r="Y44" i="114"/>
  <c r="Y44" i="99"/>
  <c r="AW32" i="40"/>
  <c r="AW32" i="115"/>
  <c r="AW32" i="77"/>
  <c r="AW32" i="29"/>
  <c r="AW32" i="21"/>
  <c r="AW32" i="104"/>
  <c r="AW32" i="99"/>
  <c r="AW32" i="114"/>
  <c r="P44" i="112"/>
  <c r="O44" i="106"/>
  <c r="O44" i="21"/>
  <c r="O44" i="114"/>
  <c r="O44" i="99"/>
  <c r="O44" i="104"/>
  <c r="AI44" i="21"/>
  <c r="AI44" i="114"/>
  <c r="AI44" i="99"/>
  <c r="AI44" i="104"/>
  <c r="AL44" i="21"/>
  <c r="AL44" i="114"/>
  <c r="AL44" i="99"/>
  <c r="AL44" i="104"/>
  <c r="AK27" i="40"/>
  <c r="AK27" i="115"/>
  <c r="AK27" i="77"/>
  <c r="AK27" i="29"/>
  <c r="AK27" i="21"/>
  <c r="AK27" i="104"/>
  <c r="AK27" i="99"/>
  <c r="AK27" i="114"/>
  <c r="U37" i="40"/>
  <c r="U37" i="115"/>
  <c r="U37" i="77"/>
  <c r="U37" i="29"/>
  <c r="U37" i="21"/>
  <c r="U37" i="114"/>
  <c r="U37" i="104"/>
  <c r="U37" i="99"/>
  <c r="O44" i="112"/>
  <c r="N44" i="106"/>
  <c r="N44" i="114"/>
  <c r="N44" i="99"/>
  <c r="N44" i="21"/>
  <c r="N44" i="104"/>
  <c r="BA27" i="40"/>
  <c r="BA27" i="115"/>
  <c r="BA27" i="77"/>
  <c r="BA27" i="29"/>
  <c r="BA27" i="21"/>
  <c r="BA27" i="104"/>
  <c r="BA27" i="99"/>
  <c r="BA27" i="114"/>
  <c r="AI27" i="115"/>
  <c r="AI27" i="40"/>
  <c r="AI27" i="29"/>
  <c r="AI27" i="21"/>
  <c r="AI27" i="114"/>
  <c r="AI27" i="77"/>
  <c r="AI27" i="104"/>
  <c r="AI27" i="99"/>
  <c r="AB27" i="40"/>
  <c r="AB27" i="115"/>
  <c r="AB27" i="77"/>
  <c r="AB27" i="29"/>
  <c r="AB27" i="21"/>
  <c r="AB27" i="99"/>
  <c r="AB27" i="114"/>
  <c r="AB27" i="104"/>
  <c r="H22" i="161"/>
  <c r="H22" i="162"/>
  <c r="H22" i="158"/>
  <c r="H22" i="160"/>
  <c r="I27" i="112"/>
  <c r="H27" i="106"/>
  <c r="H27" i="40"/>
  <c r="H27" i="115"/>
  <c r="H27" i="77"/>
  <c r="H27" i="29"/>
  <c r="H27" i="21"/>
  <c r="H27" i="104"/>
  <c r="H27" i="99"/>
  <c r="H27" i="114"/>
  <c r="BC38" i="40"/>
  <c r="BC38" i="115"/>
  <c r="BC38" i="29"/>
  <c r="BC38" i="77"/>
  <c r="BC38" i="99"/>
  <c r="BC38" i="21"/>
  <c r="BC38" i="114"/>
  <c r="BC38" i="104"/>
  <c r="L38" i="112"/>
  <c r="K38" i="106"/>
  <c r="K38" i="40"/>
  <c r="K38" i="115"/>
  <c r="K38" i="77"/>
  <c r="K38" i="29"/>
  <c r="K38" i="21"/>
  <c r="K38" i="99"/>
  <c r="K38" i="114"/>
  <c r="K38" i="104"/>
  <c r="M37" i="112"/>
  <c r="L37" i="106"/>
  <c r="L37" i="40"/>
  <c r="L37" i="115"/>
  <c r="L37" i="77"/>
  <c r="L37" i="29"/>
  <c r="L37" i="21"/>
  <c r="L37" i="104"/>
  <c r="L37" i="99"/>
  <c r="L37" i="114"/>
  <c r="K22" i="162"/>
  <c r="K22" i="161"/>
  <c r="K22" i="160"/>
  <c r="K22" i="158"/>
  <c r="L27" i="112"/>
  <c r="K27" i="106"/>
  <c r="K27" i="40"/>
  <c r="K27" i="115"/>
  <c r="K27" i="77"/>
  <c r="K27" i="29"/>
  <c r="K27" i="21"/>
  <c r="K27" i="99"/>
  <c r="K27" i="114"/>
  <c r="K27" i="104"/>
  <c r="J37" i="112"/>
  <c r="I37" i="106"/>
  <c r="I37" i="77"/>
  <c r="I37" i="29"/>
  <c r="I37" i="40"/>
  <c r="I37" i="21"/>
  <c r="I37" i="114"/>
  <c r="I37" i="104"/>
  <c r="I37" i="99"/>
  <c r="I37" i="115"/>
  <c r="AT27" i="40"/>
  <c r="AT27" i="115"/>
  <c r="AT27" i="77"/>
  <c r="AT27" i="29"/>
  <c r="AT27" i="21"/>
  <c r="AT27" i="114"/>
  <c r="AT27" i="104"/>
  <c r="AT27" i="99"/>
  <c r="P44" i="106"/>
  <c r="Q44" i="112"/>
  <c r="P44" i="21"/>
  <c r="P44" i="104"/>
  <c r="P44" i="99"/>
  <c r="P44" i="114"/>
  <c r="AZ44" i="21"/>
  <c r="AZ44" i="114"/>
  <c r="AZ44" i="99"/>
  <c r="AZ44" i="104"/>
  <c r="X38" i="40"/>
  <c r="X38" i="115"/>
  <c r="X38" i="77"/>
  <c r="X38" i="29"/>
  <c r="X38" i="21"/>
  <c r="X38" i="99"/>
  <c r="X38" i="114"/>
  <c r="X38" i="104"/>
  <c r="AO45" i="21"/>
  <c r="AO45" i="104"/>
  <c r="AO45" i="99"/>
  <c r="AO45" i="114"/>
  <c r="Q37" i="112"/>
  <c r="P37" i="106"/>
  <c r="P37" i="40"/>
  <c r="P37" i="115"/>
  <c r="P37" i="77"/>
  <c r="P37" i="29"/>
  <c r="P37" i="21"/>
  <c r="P37" i="104"/>
  <c r="P37" i="99"/>
  <c r="P37" i="114"/>
  <c r="AV27" i="40"/>
  <c r="AV27" i="115"/>
  <c r="AV27" i="77"/>
  <c r="AV27" i="29"/>
  <c r="AV27" i="21"/>
  <c r="AV27" i="99"/>
  <c r="AV27" i="114"/>
  <c r="AV27" i="104"/>
  <c r="AQ27" i="115"/>
  <c r="AQ27" i="40"/>
  <c r="AQ27" i="29"/>
  <c r="AQ27" i="77"/>
  <c r="AQ27" i="21"/>
  <c r="AQ27" i="114"/>
  <c r="AQ27" i="104"/>
  <c r="AQ27" i="99"/>
  <c r="AI32" i="40"/>
  <c r="AI32" i="115"/>
  <c r="AI32" i="29"/>
  <c r="AI32" i="77"/>
  <c r="AI32" i="21"/>
  <c r="AI32" i="114"/>
  <c r="AI32" i="104"/>
  <c r="AI32" i="99"/>
  <c r="AO27" i="40"/>
  <c r="AO27" i="115"/>
  <c r="AO27" i="77"/>
  <c r="AO27" i="29"/>
  <c r="AO27" i="21"/>
  <c r="AO27" i="104"/>
  <c r="AO27" i="99"/>
  <c r="AO27" i="114"/>
  <c r="BB27" i="40"/>
  <c r="BB27" i="115"/>
  <c r="BB27" i="77"/>
  <c r="BB27" i="29"/>
  <c r="BB27" i="21"/>
  <c r="BB27" i="114"/>
  <c r="BB27" i="104"/>
  <c r="BB27" i="99"/>
  <c r="AM27" i="115"/>
  <c r="AM27" i="77"/>
  <c r="AM27" i="40"/>
  <c r="AM27" i="114"/>
  <c r="AM27" i="29"/>
  <c r="AM27" i="21"/>
  <c r="AM27" i="104"/>
  <c r="AM27" i="99"/>
  <c r="R44" i="112"/>
  <c r="Q44" i="106"/>
  <c r="Q44" i="21"/>
  <c r="Q44" i="114"/>
  <c r="Q44" i="99"/>
  <c r="Q44" i="104"/>
  <c r="AG37" i="40"/>
  <c r="AG37" i="115"/>
  <c r="AG37" i="77"/>
  <c r="AG37" i="29"/>
  <c r="AG37" i="21"/>
  <c r="AG37" i="104"/>
  <c r="AG37" i="99"/>
  <c r="AG37" i="114"/>
  <c r="AY32" i="40"/>
  <c r="AY32" i="115"/>
  <c r="AY32" i="29"/>
  <c r="AY32" i="77"/>
  <c r="AY32" i="21"/>
  <c r="AY32" i="114"/>
  <c r="AY32" i="104"/>
  <c r="AY32" i="99"/>
  <c r="K27" i="162"/>
  <c r="K27" i="161"/>
  <c r="K27" i="160"/>
  <c r="K27" i="158"/>
  <c r="L32" i="112"/>
  <c r="K32" i="106"/>
  <c r="K32" i="40"/>
  <c r="K32" i="115"/>
  <c r="K32" i="77"/>
  <c r="K32" i="29"/>
  <c r="K32" i="21"/>
  <c r="K32" i="99"/>
  <c r="K32" i="114"/>
  <c r="K32" i="104"/>
  <c r="B39" i="2"/>
  <c r="AJ27" i="40"/>
  <c r="AJ27" i="115"/>
  <c r="AJ27" i="77"/>
  <c r="AJ27" i="29"/>
  <c r="AJ27" i="21"/>
  <c r="AJ27" i="99"/>
  <c r="AJ27" i="114"/>
  <c r="AJ27" i="104"/>
  <c r="AK32" i="40"/>
  <c r="AK32" i="115"/>
  <c r="AK32" i="77"/>
  <c r="AK32" i="29"/>
  <c r="AK32" i="21"/>
  <c r="AK32" i="104"/>
  <c r="AK32" i="99"/>
  <c r="AK32" i="114"/>
  <c r="AY44" i="114"/>
  <c r="AY44" i="99"/>
  <c r="AY44" i="21"/>
  <c r="AY44" i="104"/>
  <c r="L27" i="162"/>
  <c r="L27" i="161"/>
  <c r="L27" i="158"/>
  <c r="L27" i="160"/>
  <c r="M32" i="112"/>
  <c r="L32" i="106"/>
  <c r="L32" i="40"/>
  <c r="L32" i="115"/>
  <c r="L32" i="77"/>
  <c r="L32" i="29"/>
  <c r="L32" i="21"/>
  <c r="L32" i="104"/>
  <c r="L32" i="99"/>
  <c r="L32" i="114"/>
  <c r="AZ38" i="40"/>
  <c r="AZ38" i="115"/>
  <c r="AZ38" i="77"/>
  <c r="AZ38" i="29"/>
  <c r="AZ38" i="21"/>
  <c r="AZ38" i="99"/>
  <c r="AZ38" i="114"/>
  <c r="AZ38" i="104"/>
  <c r="AU32" i="40"/>
  <c r="AU32" i="115"/>
  <c r="AU32" i="29"/>
  <c r="AU32" i="77"/>
  <c r="AU32" i="21"/>
  <c r="AU32" i="114"/>
  <c r="AU32" i="104"/>
  <c r="AU32" i="99"/>
  <c r="AX27" i="40"/>
  <c r="AX27" i="77"/>
  <c r="AX27" i="29"/>
  <c r="AX27" i="21"/>
  <c r="AX27" i="114"/>
  <c r="AX27" i="115"/>
  <c r="AX27" i="104"/>
  <c r="AX27" i="99"/>
  <c r="AL27" i="40"/>
  <c r="AL27" i="115"/>
  <c r="AL27" i="77"/>
  <c r="AL27" i="29"/>
  <c r="AL27" i="21"/>
  <c r="AL27" i="114"/>
  <c r="AL27" i="104"/>
  <c r="AL27" i="99"/>
  <c r="AX37" i="40"/>
  <c r="AX37" i="115"/>
  <c r="AX37" i="77"/>
  <c r="AX37" i="29"/>
  <c r="AX37" i="21"/>
  <c r="AX37" i="114"/>
  <c r="AX37" i="104"/>
  <c r="AX37" i="99"/>
  <c r="AM37" i="40"/>
  <c r="AM37" i="115"/>
  <c r="AM37" i="77"/>
  <c r="AM37" i="29"/>
  <c r="AM37" i="114"/>
  <c r="AM37" i="21"/>
  <c r="AM37" i="104"/>
  <c r="AM37" i="99"/>
  <c r="R37" i="112"/>
  <c r="Q37" i="106"/>
  <c r="Q37" i="40"/>
  <c r="Q37" i="115"/>
  <c r="Q37" i="77"/>
  <c r="Q37" i="29"/>
  <c r="Q37" i="21"/>
  <c r="Q37" i="114"/>
  <c r="Q37" i="104"/>
  <c r="Q37" i="99"/>
  <c r="Z27" i="40"/>
  <c r="Z27" i="115"/>
  <c r="Z27" i="77"/>
  <c r="Z27" i="29"/>
  <c r="Z27" i="21"/>
  <c r="Z27" i="114"/>
  <c r="Z27" i="104"/>
  <c r="Z27" i="99"/>
  <c r="J44" i="112"/>
  <c r="I44" i="106"/>
  <c r="I44" i="21"/>
  <c r="I44" i="114"/>
  <c r="I44" i="99"/>
  <c r="I44" i="104"/>
  <c r="BD37" i="40"/>
  <c r="BD37" i="115"/>
  <c r="BD37" i="77"/>
  <c r="BD37" i="29"/>
  <c r="BD37" i="21"/>
  <c r="BD37" i="104"/>
  <c r="BD37" i="99"/>
  <c r="BD37" i="114"/>
  <c r="P38" i="112"/>
  <c r="O38" i="106"/>
  <c r="O38" i="40"/>
  <c r="O38" i="115"/>
  <c r="O38" i="77"/>
  <c r="O38" i="29"/>
  <c r="O38" i="21"/>
  <c r="O38" i="99"/>
  <c r="O38" i="114"/>
  <c r="O38" i="104"/>
  <c r="L44" i="112"/>
  <c r="K44" i="106"/>
  <c r="K44" i="21"/>
  <c r="K44" i="114"/>
  <c r="K44" i="99"/>
  <c r="K44" i="104"/>
  <c r="W32" i="40"/>
  <c r="W32" i="115"/>
  <c r="W32" i="77"/>
  <c r="W32" i="29"/>
  <c r="W32" i="114"/>
  <c r="W32" i="21"/>
  <c r="W32" i="104"/>
  <c r="W32" i="99"/>
  <c r="I37" i="112"/>
  <c r="H37" i="106"/>
  <c r="H37" i="40"/>
  <c r="H37" i="115"/>
  <c r="H37" i="77"/>
  <c r="H37" i="29"/>
  <c r="H37" i="21"/>
  <c r="H37" i="104"/>
  <c r="H37" i="99"/>
  <c r="H37" i="114"/>
  <c r="P27" i="162"/>
  <c r="P27" i="158"/>
  <c r="P27" i="160"/>
  <c r="P27" i="161"/>
  <c r="Q32" i="112"/>
  <c r="P32" i="106"/>
  <c r="P32" i="40"/>
  <c r="P32" i="115"/>
  <c r="P32" i="77"/>
  <c r="P32" i="29"/>
  <c r="P32" i="21"/>
  <c r="P32" i="104"/>
  <c r="P32" i="99"/>
  <c r="P32" i="114"/>
  <c r="AG44" i="21"/>
  <c r="AG44" i="104"/>
  <c r="AG44" i="99"/>
  <c r="AG44" i="114"/>
  <c r="BB37" i="40"/>
  <c r="BB37" i="115"/>
  <c r="BB37" i="77"/>
  <c r="BB37" i="29"/>
  <c r="BB37" i="21"/>
  <c r="BB37" i="114"/>
  <c r="BB37" i="104"/>
  <c r="BB37" i="99"/>
  <c r="AI37" i="40"/>
  <c r="AI37" i="115"/>
  <c r="AI37" i="29"/>
  <c r="AI37" i="77"/>
  <c r="AI37" i="21"/>
  <c r="AI37" i="114"/>
  <c r="AI37" i="104"/>
  <c r="AI37" i="99"/>
  <c r="Z32" i="40"/>
  <c r="Z32" i="115"/>
  <c r="Z32" i="77"/>
  <c r="Z32" i="29"/>
  <c r="Z32" i="21"/>
  <c r="Z32" i="114"/>
  <c r="Z32" i="104"/>
  <c r="Z32" i="99"/>
  <c r="AT32" i="40"/>
  <c r="AT32" i="115"/>
  <c r="AT32" i="77"/>
  <c r="AT32" i="29"/>
  <c r="AT32" i="21"/>
  <c r="AT32" i="114"/>
  <c r="AT32" i="104"/>
  <c r="AT32" i="99"/>
  <c r="K37" i="112"/>
  <c r="J37" i="106"/>
  <c r="J37" i="40"/>
  <c r="J37" i="115"/>
  <c r="J37" i="29"/>
  <c r="J37" i="77"/>
  <c r="J37" i="21"/>
  <c r="J37" i="114"/>
  <c r="J37" i="104"/>
  <c r="J37" i="99"/>
  <c r="AS27" i="40"/>
  <c r="AS27" i="115"/>
  <c r="AS27" i="77"/>
  <c r="AS27" i="29"/>
  <c r="AS27" i="21"/>
  <c r="AS27" i="104"/>
  <c r="AS27" i="99"/>
  <c r="AS27" i="114"/>
  <c r="AS44" i="21"/>
  <c r="AS44" i="104"/>
  <c r="AS44" i="99"/>
  <c r="AS44" i="114"/>
  <c r="H44" i="112"/>
  <c r="G44" i="106"/>
  <c r="G44" i="21"/>
  <c r="G44" i="114"/>
  <c r="G44" i="99"/>
  <c r="G44" i="104"/>
  <c r="N45" i="112"/>
  <c r="M45" i="106"/>
  <c r="M45" i="21"/>
  <c r="M45" i="114"/>
  <c r="M45" i="104"/>
  <c r="M45" i="99"/>
  <c r="S27" i="162"/>
  <c r="S27" i="161"/>
  <c r="S27" i="160"/>
  <c r="S27" i="158"/>
  <c r="T32" i="112"/>
  <c r="S32" i="106"/>
  <c r="S32" i="40"/>
  <c r="S32" i="115"/>
  <c r="S32" i="77"/>
  <c r="S32" i="29"/>
  <c r="S32" i="21"/>
  <c r="S32" i="99"/>
  <c r="S32" i="114"/>
  <c r="S32" i="104"/>
  <c r="U22" i="161"/>
  <c r="U22" i="160"/>
  <c r="U22" i="162"/>
  <c r="U22" i="158"/>
  <c r="U27" i="40"/>
  <c r="U27" i="115"/>
  <c r="U27" i="77"/>
  <c r="U27" i="29"/>
  <c r="U27" i="21"/>
  <c r="U27" i="114"/>
  <c r="U27" i="104"/>
  <c r="U27" i="99"/>
  <c r="AR27" i="40"/>
  <c r="AR27" i="115"/>
  <c r="AR27" i="77"/>
  <c r="AR27" i="29"/>
  <c r="AR27" i="21"/>
  <c r="AR27" i="99"/>
  <c r="AR27" i="114"/>
  <c r="AR27" i="104"/>
  <c r="B46" i="2"/>
  <c r="D45" i="106"/>
  <c r="O39" i="2"/>
  <c r="AO39" i="2"/>
  <c r="BD38" i="2"/>
  <c r="G38" i="2"/>
  <c r="AV38" i="2"/>
  <c r="AG38" i="2"/>
  <c r="AM45" i="2"/>
  <c r="AP45" i="2"/>
  <c r="AL38" i="2"/>
  <c r="C38" i="2"/>
  <c r="AH38" i="2"/>
  <c r="AJ45" i="2"/>
  <c r="AS39" i="2"/>
  <c r="AB45" i="2"/>
  <c r="U45" i="2"/>
  <c r="I45" i="2"/>
  <c r="AR46" i="2"/>
  <c r="AY38" i="2"/>
  <c r="C45" i="2"/>
  <c r="Z38" i="2"/>
  <c r="AL45" i="2"/>
  <c r="Z45" i="2"/>
  <c r="W38" i="2"/>
  <c r="N45" i="2"/>
  <c r="AQ45" i="2"/>
  <c r="K47" i="2"/>
  <c r="BC45" i="2"/>
  <c r="AA38" i="2"/>
  <c r="L45" i="2"/>
  <c r="AK46" i="2"/>
  <c r="AR38" i="2"/>
  <c r="AQ38" i="2"/>
  <c r="AC45" i="2"/>
  <c r="P45" i="2"/>
  <c r="AY45" i="2"/>
  <c r="AC38" i="2"/>
  <c r="S39" i="2"/>
  <c r="AT46" i="2"/>
  <c r="AZ39" i="2"/>
  <c r="AG45" i="2"/>
  <c r="R46" i="2"/>
  <c r="T38" i="2"/>
  <c r="S46" i="2"/>
  <c r="AU46" i="2"/>
  <c r="U38" i="2"/>
  <c r="H45" i="2"/>
  <c r="AJ38" i="2"/>
  <c r="AN39" i="2"/>
  <c r="AX38" i="2"/>
  <c r="L38" i="2"/>
  <c r="AK39" i="2"/>
  <c r="AB39" i="2"/>
  <c r="AZ45" i="2"/>
  <c r="X39" i="2"/>
  <c r="Q38" i="2"/>
  <c r="AO46" i="2"/>
  <c r="M39" i="2"/>
  <c r="P38" i="2"/>
  <c r="Y38" i="2"/>
  <c r="AW38" i="2"/>
  <c r="AW45" i="2"/>
  <c r="AA46" i="2"/>
  <c r="BD46" i="2"/>
  <c r="K39" i="2"/>
  <c r="BA38" i="2"/>
  <c r="AF39" i="2"/>
  <c r="AN46" i="2"/>
  <c r="BB45" i="2"/>
  <c r="AT39" i="2"/>
  <c r="R38" i="2"/>
  <c r="H38" i="2"/>
  <c r="AP38" i="2"/>
  <c r="Y45" i="2"/>
  <c r="O45" i="2"/>
  <c r="BB38" i="2"/>
  <c r="AI45" i="2"/>
  <c r="T45" i="2"/>
  <c r="AI38" i="2"/>
  <c r="W46" i="2"/>
  <c r="AU39" i="2"/>
  <c r="BC39" i="2"/>
  <c r="AH45" i="2"/>
  <c r="AX45" i="2"/>
  <c r="J38" i="2"/>
  <c r="N38" i="2"/>
  <c r="I38" i="2"/>
  <c r="AM38" i="2"/>
  <c r="AV46" i="2"/>
  <c r="J45" i="2"/>
  <c r="AS45" i="2"/>
  <c r="X45" i="2"/>
  <c r="G45" i="2"/>
  <c r="BA45" i="2"/>
  <c r="M46" i="2"/>
  <c r="AF45" i="2"/>
  <c r="Q45" i="2"/>
  <c r="C39" i="112" l="1"/>
  <c r="B39" i="106"/>
  <c r="B39" i="40"/>
  <c r="B39" i="115"/>
  <c r="B39" i="77"/>
  <c r="B39" i="29"/>
  <c r="B39" i="21"/>
  <c r="B39" i="104"/>
  <c r="B39" i="114"/>
  <c r="B39" i="99"/>
  <c r="D45" i="112"/>
  <c r="C45" i="114"/>
  <c r="C45" i="21"/>
  <c r="C45" i="104"/>
  <c r="C45" i="99"/>
  <c r="C46" i="112"/>
  <c r="B46" i="114"/>
  <c r="B46" i="99"/>
  <c r="B46" i="21"/>
  <c r="B46" i="104"/>
  <c r="D38" i="112"/>
  <c r="C38" i="106"/>
  <c r="C38" i="40"/>
  <c r="C38" i="115"/>
  <c r="C38" i="77"/>
  <c r="C38" i="29"/>
  <c r="C38" i="21"/>
  <c r="C38" i="104"/>
  <c r="C38" i="114"/>
  <c r="C38" i="99"/>
  <c r="I38" i="106"/>
  <c r="J38" i="112"/>
  <c r="I38" i="40"/>
  <c r="I38" i="115"/>
  <c r="I38" i="77"/>
  <c r="I38" i="29"/>
  <c r="I38" i="21"/>
  <c r="I38" i="114"/>
  <c r="I38" i="104"/>
  <c r="I38" i="99"/>
  <c r="P45" i="112"/>
  <c r="O45" i="106"/>
  <c r="O45" i="21"/>
  <c r="O45" i="114"/>
  <c r="O45" i="104"/>
  <c r="O45" i="99"/>
  <c r="AF39" i="77"/>
  <c r="AF39" i="29"/>
  <c r="AF39" i="40"/>
  <c r="AF39" i="115"/>
  <c r="AF39" i="21"/>
  <c r="AF39" i="114"/>
  <c r="AF39" i="99"/>
  <c r="AF39" i="104"/>
  <c r="X39" i="77"/>
  <c r="X39" i="29"/>
  <c r="X39" i="40"/>
  <c r="X39" i="21"/>
  <c r="X39" i="115"/>
  <c r="X39" i="114"/>
  <c r="X39" i="99"/>
  <c r="X39" i="104"/>
  <c r="T38" i="106"/>
  <c r="U38" i="112"/>
  <c r="T38" i="40"/>
  <c r="T38" i="115"/>
  <c r="T38" i="77"/>
  <c r="T38" i="29"/>
  <c r="T38" i="21"/>
  <c r="T38" i="104"/>
  <c r="T38" i="99"/>
  <c r="T38" i="114"/>
  <c r="AR38" i="40"/>
  <c r="AR38" i="115"/>
  <c r="AR38" i="77"/>
  <c r="AR38" i="29"/>
  <c r="AR38" i="21"/>
  <c r="AR38" i="99"/>
  <c r="AR38" i="114"/>
  <c r="AR38" i="104"/>
  <c r="E45" i="106"/>
  <c r="AM45" i="114"/>
  <c r="AM45" i="104"/>
  <c r="AM45" i="99"/>
  <c r="AM45" i="21"/>
  <c r="BA45" i="21"/>
  <c r="BA45" i="104"/>
  <c r="BA45" i="99"/>
  <c r="BA45" i="114"/>
  <c r="Y45" i="21"/>
  <c r="Y45" i="104"/>
  <c r="Y45" i="99"/>
  <c r="Y45" i="114"/>
  <c r="AZ45" i="21"/>
  <c r="AZ45" i="114"/>
  <c r="AZ45" i="99"/>
  <c r="AZ45" i="104"/>
  <c r="Q45" i="112"/>
  <c r="P45" i="106"/>
  <c r="P45" i="21"/>
  <c r="P45" i="104"/>
  <c r="P45" i="99"/>
  <c r="P45" i="114"/>
  <c r="B47" i="2"/>
  <c r="D46" i="106"/>
  <c r="L46" i="112"/>
  <c r="K46" i="106"/>
  <c r="K46" i="21"/>
  <c r="K46" i="99"/>
  <c r="K46" i="114"/>
  <c r="K46" i="104"/>
  <c r="M46" i="106"/>
  <c r="N46" i="112"/>
  <c r="M46" i="21"/>
  <c r="M46" i="114"/>
  <c r="M46" i="104"/>
  <c r="M46" i="99"/>
  <c r="AI38" i="40"/>
  <c r="AI38" i="115"/>
  <c r="AI38" i="29"/>
  <c r="AI38" i="77"/>
  <c r="AI38" i="21"/>
  <c r="AI38" i="99"/>
  <c r="AI38" i="114"/>
  <c r="AI38" i="104"/>
  <c r="AA46" i="114"/>
  <c r="AA46" i="104"/>
  <c r="AA46" i="99"/>
  <c r="AA46" i="21"/>
  <c r="I45" i="112"/>
  <c r="H45" i="106"/>
  <c r="H45" i="21"/>
  <c r="H45" i="104"/>
  <c r="H45" i="99"/>
  <c r="H45" i="114"/>
  <c r="W38" i="40"/>
  <c r="W38" i="115"/>
  <c r="W38" i="29"/>
  <c r="W38" i="99"/>
  <c r="W38" i="21"/>
  <c r="W38" i="114"/>
  <c r="W38" i="77"/>
  <c r="W38" i="104"/>
  <c r="U45" i="21"/>
  <c r="U45" i="114"/>
  <c r="U45" i="104"/>
  <c r="U45" i="99"/>
  <c r="BD38" i="40"/>
  <c r="BD38" i="115"/>
  <c r="BD38" i="77"/>
  <c r="BD38" i="29"/>
  <c r="BD38" i="21"/>
  <c r="BD38" i="104"/>
  <c r="BD38" i="99"/>
  <c r="BD38" i="114"/>
  <c r="N38" i="106"/>
  <c r="N38" i="40"/>
  <c r="N38" i="115"/>
  <c r="O38" i="112"/>
  <c r="N38" i="29"/>
  <c r="N38" i="77"/>
  <c r="N38" i="99"/>
  <c r="N38" i="114"/>
  <c r="N38" i="104"/>
  <c r="N38" i="21"/>
  <c r="BC39" i="40"/>
  <c r="BC39" i="115"/>
  <c r="BC39" i="29"/>
  <c r="BC39" i="77"/>
  <c r="BC39" i="21"/>
  <c r="BC39" i="114"/>
  <c r="BC39" i="99"/>
  <c r="BC39" i="104"/>
  <c r="AT39" i="40"/>
  <c r="AT39" i="115"/>
  <c r="AT39" i="77"/>
  <c r="AT39" i="29"/>
  <c r="AT39" i="21"/>
  <c r="AT39" i="114"/>
  <c r="AT39" i="99"/>
  <c r="AT39" i="104"/>
  <c r="AW45" i="21"/>
  <c r="AW45" i="104"/>
  <c r="AW45" i="99"/>
  <c r="AW45" i="114"/>
  <c r="AX38" i="40"/>
  <c r="AX38" i="115"/>
  <c r="AX38" i="77"/>
  <c r="AX38" i="29"/>
  <c r="AX38" i="21"/>
  <c r="AX38" i="114"/>
  <c r="AX38" i="104"/>
  <c r="AX38" i="99"/>
  <c r="R46" i="106"/>
  <c r="S46" i="112"/>
  <c r="R46" i="21"/>
  <c r="R46" i="114"/>
  <c r="R46" i="104"/>
  <c r="R46" i="99"/>
  <c r="L47" i="112"/>
  <c r="K47" i="106"/>
  <c r="K47" i="21"/>
  <c r="K47" i="99"/>
  <c r="K47" i="114"/>
  <c r="K47" i="104"/>
  <c r="Z45" i="21"/>
  <c r="Z45" i="114"/>
  <c r="Z45" i="104"/>
  <c r="Z45" i="99"/>
  <c r="AG38" i="77"/>
  <c r="AG38" i="29"/>
  <c r="AG38" i="115"/>
  <c r="AG38" i="21"/>
  <c r="AG38" i="104"/>
  <c r="AG38" i="40"/>
  <c r="AG38" i="99"/>
  <c r="AG38" i="114"/>
  <c r="R45" i="112"/>
  <c r="Q45" i="106"/>
  <c r="Q45" i="21"/>
  <c r="Q45" i="114"/>
  <c r="Q45" i="104"/>
  <c r="Q45" i="99"/>
  <c r="J38" i="106"/>
  <c r="K38" i="112"/>
  <c r="J38" i="40"/>
  <c r="J38" i="115"/>
  <c r="J38" i="77"/>
  <c r="J38" i="99"/>
  <c r="J38" i="29"/>
  <c r="J38" i="114"/>
  <c r="J38" i="21"/>
  <c r="J38" i="104"/>
  <c r="AP38" i="40"/>
  <c r="AP38" i="115"/>
  <c r="AP38" i="77"/>
  <c r="AP38" i="29"/>
  <c r="AP38" i="21"/>
  <c r="AP38" i="114"/>
  <c r="AP38" i="104"/>
  <c r="AP38" i="99"/>
  <c r="AW38" i="77"/>
  <c r="AW38" i="29"/>
  <c r="AW38" i="40"/>
  <c r="AW38" i="21"/>
  <c r="AW38" i="115"/>
  <c r="AW38" i="104"/>
  <c r="AW38" i="99"/>
  <c r="AW38" i="114"/>
  <c r="AU46" i="21"/>
  <c r="AU46" i="114"/>
  <c r="AU46" i="104"/>
  <c r="AU46" i="99"/>
  <c r="AC45" i="21"/>
  <c r="AC45" i="104"/>
  <c r="AC45" i="99"/>
  <c r="AC45" i="114"/>
  <c r="AR46" i="21"/>
  <c r="AR46" i="99"/>
  <c r="AR46" i="114"/>
  <c r="AR46" i="104"/>
  <c r="P39" i="112"/>
  <c r="O39" i="106"/>
  <c r="O39" i="77"/>
  <c r="O39" i="29"/>
  <c r="O39" i="40"/>
  <c r="O39" i="115"/>
  <c r="O39" i="21"/>
  <c r="O39" i="114"/>
  <c r="O39" i="99"/>
  <c r="O39" i="104"/>
  <c r="AS45" i="21"/>
  <c r="AS45" i="104"/>
  <c r="AS45" i="99"/>
  <c r="AS45" i="114"/>
  <c r="AH45" i="21"/>
  <c r="AH45" i="114"/>
  <c r="AH45" i="104"/>
  <c r="AH45" i="99"/>
  <c r="R38" i="106"/>
  <c r="S38" i="112"/>
  <c r="R38" i="40"/>
  <c r="R38" i="115"/>
  <c r="R38" i="29"/>
  <c r="R38" i="77"/>
  <c r="R38" i="21"/>
  <c r="R38" i="99"/>
  <c r="R38" i="114"/>
  <c r="R38" i="104"/>
  <c r="P38" i="106"/>
  <c r="Q38" i="112"/>
  <c r="P38" i="77"/>
  <c r="P38" i="29"/>
  <c r="P38" i="115"/>
  <c r="P38" i="21"/>
  <c r="P38" i="40"/>
  <c r="P38" i="104"/>
  <c r="P38" i="99"/>
  <c r="P38" i="114"/>
  <c r="L38" i="106"/>
  <c r="M38" i="112"/>
  <c r="L38" i="77"/>
  <c r="L38" i="29"/>
  <c r="L38" i="40"/>
  <c r="L38" i="115"/>
  <c r="L38" i="21"/>
  <c r="L38" i="104"/>
  <c r="L38" i="99"/>
  <c r="L38" i="114"/>
  <c r="AT46" i="21"/>
  <c r="AT46" i="114"/>
  <c r="AT46" i="104"/>
  <c r="AT46" i="99"/>
  <c r="BC45" i="114"/>
  <c r="BC45" i="104"/>
  <c r="BC45" i="99"/>
  <c r="BC45" i="21"/>
  <c r="AH38" i="40"/>
  <c r="AH38" i="115"/>
  <c r="AH38" i="77"/>
  <c r="AH38" i="29"/>
  <c r="AH38" i="21"/>
  <c r="AH38" i="114"/>
  <c r="AH38" i="104"/>
  <c r="AH38" i="99"/>
  <c r="K45" i="112"/>
  <c r="J45" i="106"/>
  <c r="J45" i="21"/>
  <c r="J45" i="114"/>
  <c r="J45" i="104"/>
  <c r="J45" i="99"/>
  <c r="U45" i="112"/>
  <c r="T45" i="106"/>
  <c r="T45" i="21"/>
  <c r="T45" i="104"/>
  <c r="T45" i="99"/>
  <c r="T45" i="114"/>
  <c r="BA38" i="40"/>
  <c r="BA38" i="115"/>
  <c r="BA38" i="77"/>
  <c r="BA38" i="29"/>
  <c r="BA38" i="21"/>
  <c r="BA38" i="104"/>
  <c r="BA38" i="99"/>
  <c r="BA38" i="114"/>
  <c r="M39" i="106"/>
  <c r="N39" i="112"/>
  <c r="M39" i="40"/>
  <c r="M39" i="115"/>
  <c r="M39" i="77"/>
  <c r="M39" i="29"/>
  <c r="M39" i="21"/>
  <c r="M39" i="114"/>
  <c r="M39" i="99"/>
  <c r="M39" i="104"/>
  <c r="U38" i="40"/>
  <c r="U38" i="115"/>
  <c r="U38" i="77"/>
  <c r="U38" i="29"/>
  <c r="U38" i="21"/>
  <c r="U38" i="114"/>
  <c r="U38" i="104"/>
  <c r="U38" i="99"/>
  <c r="T39" i="112"/>
  <c r="S39" i="106"/>
  <c r="S39" i="77"/>
  <c r="S39" i="29"/>
  <c r="S39" i="40"/>
  <c r="S39" i="115"/>
  <c r="S39" i="21"/>
  <c r="S39" i="114"/>
  <c r="S39" i="99"/>
  <c r="S39" i="104"/>
  <c r="AK46" i="21"/>
  <c r="AK46" i="104"/>
  <c r="AK46" i="99"/>
  <c r="AK46" i="114"/>
  <c r="AY38" i="40"/>
  <c r="AY38" i="115"/>
  <c r="AY38" i="29"/>
  <c r="AY38" i="77"/>
  <c r="AY38" i="21"/>
  <c r="AY38" i="99"/>
  <c r="AY38" i="114"/>
  <c r="AY38" i="104"/>
  <c r="AB45" i="21"/>
  <c r="AB45" i="114"/>
  <c r="AB45" i="104"/>
  <c r="AB45" i="99"/>
  <c r="AO39" i="40"/>
  <c r="AO39" i="115"/>
  <c r="AO39" i="77"/>
  <c r="AO39" i="29"/>
  <c r="AO39" i="21"/>
  <c r="AO39" i="104"/>
  <c r="AO39" i="114"/>
  <c r="AO39" i="99"/>
  <c r="G45" i="106"/>
  <c r="H45" i="112"/>
  <c r="G45" i="21"/>
  <c r="G45" i="114"/>
  <c r="G45" i="104"/>
  <c r="G45" i="99"/>
  <c r="AV46" i="21"/>
  <c r="AV46" i="99"/>
  <c r="AV46" i="114"/>
  <c r="AV46" i="104"/>
  <c r="AU39" i="40"/>
  <c r="AU39" i="115"/>
  <c r="AU39" i="77"/>
  <c r="AU39" i="29"/>
  <c r="AU39" i="114"/>
  <c r="AU39" i="99"/>
  <c r="AU39" i="21"/>
  <c r="AU39" i="104"/>
  <c r="AI45" i="114"/>
  <c r="AI45" i="21"/>
  <c r="AI45" i="104"/>
  <c r="AI45" i="99"/>
  <c r="BB45" i="21"/>
  <c r="BB45" i="114"/>
  <c r="BB45" i="104"/>
  <c r="BB45" i="99"/>
  <c r="L39" i="112"/>
  <c r="K39" i="106"/>
  <c r="K39" i="40"/>
  <c r="K39" i="115"/>
  <c r="K39" i="77"/>
  <c r="K39" i="29"/>
  <c r="K39" i="21"/>
  <c r="K39" i="114"/>
  <c r="K39" i="99"/>
  <c r="K39" i="104"/>
  <c r="AO46" i="21"/>
  <c r="AO46" i="104"/>
  <c r="AO46" i="99"/>
  <c r="AO46" i="114"/>
  <c r="AB39" i="40"/>
  <c r="AB39" i="115"/>
  <c r="AB39" i="77"/>
  <c r="AB39" i="29"/>
  <c r="AB39" i="21"/>
  <c r="AB39" i="114"/>
  <c r="AB39" i="99"/>
  <c r="AB39" i="104"/>
  <c r="AN39" i="77"/>
  <c r="AN39" i="29"/>
  <c r="AN39" i="21"/>
  <c r="AN39" i="40"/>
  <c r="AN39" i="115"/>
  <c r="AN39" i="114"/>
  <c r="AN39" i="99"/>
  <c r="AN39" i="104"/>
  <c r="AG45" i="21"/>
  <c r="AG45" i="104"/>
  <c r="AG45" i="99"/>
  <c r="AG45" i="114"/>
  <c r="AC38" i="77"/>
  <c r="AC38" i="29"/>
  <c r="AC38" i="40"/>
  <c r="AC38" i="115"/>
  <c r="AC38" i="21"/>
  <c r="AC38" i="104"/>
  <c r="AC38" i="99"/>
  <c r="AC38" i="114"/>
  <c r="M45" i="112"/>
  <c r="L45" i="106"/>
  <c r="L45" i="21"/>
  <c r="L45" i="104"/>
  <c r="L45" i="99"/>
  <c r="L45" i="114"/>
  <c r="AQ45" i="21"/>
  <c r="AQ45" i="114"/>
  <c r="AQ45" i="104"/>
  <c r="AQ45" i="99"/>
  <c r="AL45" i="21"/>
  <c r="AL45" i="114"/>
  <c r="AL45" i="104"/>
  <c r="AL45" i="99"/>
  <c r="AS39" i="40"/>
  <c r="AS39" i="115"/>
  <c r="AS39" i="77"/>
  <c r="AS39" i="29"/>
  <c r="AS39" i="21"/>
  <c r="AS39" i="104"/>
  <c r="AS39" i="99"/>
  <c r="AS39" i="114"/>
  <c r="AL38" i="40"/>
  <c r="AL38" i="115"/>
  <c r="AL38" i="77"/>
  <c r="AL38" i="29"/>
  <c r="AL38" i="21"/>
  <c r="AL38" i="114"/>
  <c r="AL38" i="104"/>
  <c r="AL38" i="99"/>
  <c r="AV38" i="40"/>
  <c r="AV38" i="115"/>
  <c r="AV38" i="77"/>
  <c r="AV38" i="29"/>
  <c r="AV38" i="21"/>
  <c r="AV38" i="99"/>
  <c r="AV38" i="114"/>
  <c r="AV38" i="104"/>
  <c r="AF45" i="21"/>
  <c r="AF45" i="114"/>
  <c r="AF45" i="99"/>
  <c r="AF45" i="104"/>
  <c r="X45" i="21"/>
  <c r="X45" i="114"/>
  <c r="X45" i="104"/>
  <c r="X45" i="99"/>
  <c r="AM38" i="40"/>
  <c r="AM38" i="115"/>
  <c r="AM38" i="29"/>
  <c r="AM38" i="99"/>
  <c r="AM38" i="21"/>
  <c r="AM38" i="114"/>
  <c r="AM38" i="104"/>
  <c r="AM38" i="77"/>
  <c r="AX45" i="21"/>
  <c r="AX45" i="114"/>
  <c r="AX45" i="104"/>
  <c r="AX45" i="99"/>
  <c r="W46" i="114"/>
  <c r="W46" i="21"/>
  <c r="W46" i="104"/>
  <c r="W46" i="99"/>
  <c r="BB38" i="40"/>
  <c r="BB38" i="115"/>
  <c r="BB38" i="77"/>
  <c r="BB38" i="29"/>
  <c r="BB38" i="21"/>
  <c r="BB38" i="114"/>
  <c r="BB38" i="104"/>
  <c r="BB38" i="99"/>
  <c r="H38" i="106"/>
  <c r="I38" i="112"/>
  <c r="H38" i="40"/>
  <c r="H38" i="115"/>
  <c r="H38" i="77"/>
  <c r="H38" i="29"/>
  <c r="H38" i="21"/>
  <c r="H38" i="104"/>
  <c r="H38" i="99"/>
  <c r="H38" i="114"/>
  <c r="AN46" i="21"/>
  <c r="AN46" i="99"/>
  <c r="AN46" i="114"/>
  <c r="AN46" i="104"/>
  <c r="BD46" i="21"/>
  <c r="BD46" i="104"/>
  <c r="BD46" i="99"/>
  <c r="BD46" i="114"/>
  <c r="Y38" i="40"/>
  <c r="Y38" i="115"/>
  <c r="Y38" i="77"/>
  <c r="Y38" i="29"/>
  <c r="Y38" i="21"/>
  <c r="Y38" i="104"/>
  <c r="Y38" i="99"/>
  <c r="Y38" i="114"/>
  <c r="Q38" i="106"/>
  <c r="R38" i="112"/>
  <c r="Q38" i="40"/>
  <c r="Q38" i="115"/>
  <c r="Q38" i="77"/>
  <c r="Q38" i="29"/>
  <c r="Q38" i="21"/>
  <c r="Q38" i="114"/>
  <c r="Q38" i="104"/>
  <c r="Q38" i="99"/>
  <c r="AK39" i="40"/>
  <c r="AK39" i="115"/>
  <c r="AK39" i="77"/>
  <c r="AK39" i="29"/>
  <c r="AK39" i="21"/>
  <c r="AK39" i="104"/>
  <c r="AK39" i="99"/>
  <c r="AK39" i="114"/>
  <c r="AJ38" i="40"/>
  <c r="AJ38" i="115"/>
  <c r="AJ38" i="77"/>
  <c r="AJ38" i="29"/>
  <c r="AJ38" i="21"/>
  <c r="AJ38" i="99"/>
  <c r="AJ38" i="114"/>
  <c r="AJ38" i="104"/>
  <c r="T46" i="112"/>
  <c r="S46" i="106"/>
  <c r="S46" i="21"/>
  <c r="S46" i="99"/>
  <c r="S46" i="114"/>
  <c r="S46" i="104"/>
  <c r="AZ39" i="77"/>
  <c r="AZ39" i="29"/>
  <c r="AZ39" i="40"/>
  <c r="AZ39" i="115"/>
  <c r="AZ39" i="21"/>
  <c r="AZ39" i="114"/>
  <c r="AZ39" i="99"/>
  <c r="AZ39" i="104"/>
  <c r="AY45" i="114"/>
  <c r="AY45" i="21"/>
  <c r="AY45" i="104"/>
  <c r="AY45" i="99"/>
  <c r="AQ38" i="40"/>
  <c r="AQ38" i="115"/>
  <c r="AQ38" i="77"/>
  <c r="AQ38" i="99"/>
  <c r="AQ38" i="114"/>
  <c r="AQ38" i="21"/>
  <c r="AQ38" i="104"/>
  <c r="AQ38" i="29"/>
  <c r="AA38" i="40"/>
  <c r="AA38" i="115"/>
  <c r="AA38" i="77"/>
  <c r="AA38" i="99"/>
  <c r="AA38" i="114"/>
  <c r="AA38" i="29"/>
  <c r="AA38" i="21"/>
  <c r="AA38" i="104"/>
  <c r="O45" i="112"/>
  <c r="N45" i="106"/>
  <c r="N45" i="21"/>
  <c r="N45" i="114"/>
  <c r="N45" i="104"/>
  <c r="N45" i="99"/>
  <c r="Z38" i="40"/>
  <c r="Z38" i="115"/>
  <c r="Z38" i="77"/>
  <c r="Z38" i="29"/>
  <c r="Z38" i="21"/>
  <c r="Z38" i="114"/>
  <c r="Z38" i="104"/>
  <c r="Z38" i="99"/>
  <c r="J45" i="112"/>
  <c r="I45" i="106"/>
  <c r="I45" i="21"/>
  <c r="I45" i="114"/>
  <c r="I45" i="104"/>
  <c r="I45" i="99"/>
  <c r="AJ45" i="21"/>
  <c r="AJ45" i="114"/>
  <c r="AJ45" i="104"/>
  <c r="AJ45" i="99"/>
  <c r="AP45" i="21"/>
  <c r="AP45" i="114"/>
  <c r="AP45" i="104"/>
  <c r="AP45" i="99"/>
  <c r="H38" i="112"/>
  <c r="G38" i="106"/>
  <c r="G38" i="40"/>
  <c r="G38" i="115"/>
  <c r="G38" i="77"/>
  <c r="G38" i="29"/>
  <c r="G38" i="21"/>
  <c r="G38" i="99"/>
  <c r="G38" i="114"/>
  <c r="G38" i="104"/>
  <c r="AG39" i="2"/>
  <c r="G39" i="2"/>
  <c r="AV39" i="2"/>
  <c r="BD39" i="2"/>
  <c r="AA47" i="2"/>
  <c r="Q39" i="2"/>
  <c r="AT47" i="2"/>
  <c r="AY46" i="2"/>
  <c r="W39" i="2"/>
  <c r="AL39" i="2"/>
  <c r="BA46" i="2"/>
  <c r="W47" i="2"/>
  <c r="T46" i="2"/>
  <c r="BB39" i="2"/>
  <c r="Y46" i="2"/>
  <c r="AN47" i="2"/>
  <c r="BA39" i="2"/>
  <c r="AW46" i="2"/>
  <c r="Y39" i="2"/>
  <c r="P39" i="2"/>
  <c r="AZ46" i="2"/>
  <c r="AJ39" i="2"/>
  <c r="U39" i="2"/>
  <c r="AG46" i="2"/>
  <c r="AC46" i="2"/>
  <c r="AK47" i="2"/>
  <c r="AQ46" i="2"/>
  <c r="Z46" i="2"/>
  <c r="U46" i="2"/>
  <c r="AJ46" i="2"/>
  <c r="AV47" i="2"/>
  <c r="AH46" i="2"/>
  <c r="O46" i="2"/>
  <c r="S47" i="2"/>
  <c r="R47" i="2"/>
  <c r="P46" i="2"/>
  <c r="L46" i="2"/>
  <c r="G46" i="2"/>
  <c r="X46" i="2"/>
  <c r="J46" i="2"/>
  <c r="AM39" i="2"/>
  <c r="I39" i="2"/>
  <c r="N39" i="2"/>
  <c r="J39" i="2"/>
  <c r="AI39" i="2"/>
  <c r="AP39" i="2"/>
  <c r="BB46" i="2"/>
  <c r="BD47" i="2"/>
  <c r="AO47" i="2"/>
  <c r="AX39" i="2"/>
  <c r="AU47" i="2"/>
  <c r="AC39" i="2"/>
  <c r="BC46" i="2"/>
  <c r="N46" i="2"/>
  <c r="AL46" i="2"/>
  <c r="C46" i="2"/>
  <c r="AY39" i="2"/>
  <c r="C39" i="2"/>
  <c r="AP46" i="2"/>
  <c r="AF46" i="2"/>
  <c r="T39" i="2"/>
  <c r="AA39" i="2"/>
  <c r="K48" i="2"/>
  <c r="Q46" i="2"/>
  <c r="M47" i="2"/>
  <c r="AS46" i="2"/>
  <c r="AX46" i="2"/>
  <c r="AI46" i="2"/>
  <c r="H39" i="2"/>
  <c r="R39" i="2"/>
  <c r="AW39" i="2"/>
  <c r="L39" i="2"/>
  <c r="H46" i="2"/>
  <c r="AQ39" i="2"/>
  <c r="AR39" i="2"/>
  <c r="Z39" i="2"/>
  <c r="AR47" i="2"/>
  <c r="I46" i="2"/>
  <c r="AB46" i="2"/>
  <c r="AH39" i="2"/>
  <c r="AM46" i="2"/>
  <c r="D39" i="112" l="1"/>
  <c r="C39" i="106"/>
  <c r="C39" i="40"/>
  <c r="C39" i="115"/>
  <c r="C39" i="77"/>
  <c r="C39" i="29"/>
  <c r="C39" i="21"/>
  <c r="C39" i="104"/>
  <c r="C39" i="114"/>
  <c r="C39" i="99"/>
  <c r="D46" i="112"/>
  <c r="C46" i="114"/>
  <c r="C46" i="99"/>
  <c r="C46" i="21"/>
  <c r="C46" i="104"/>
  <c r="C47" i="112"/>
  <c r="B47" i="99"/>
  <c r="B47" i="114"/>
  <c r="B47" i="21"/>
  <c r="B47" i="104"/>
  <c r="AW39" i="40"/>
  <c r="AW39" i="115"/>
  <c r="AW39" i="77"/>
  <c r="AW39" i="29"/>
  <c r="AW39" i="21"/>
  <c r="AW39" i="104"/>
  <c r="AW39" i="99"/>
  <c r="AW39" i="114"/>
  <c r="AP46" i="21"/>
  <c r="AP46" i="114"/>
  <c r="AP46" i="104"/>
  <c r="AP46" i="99"/>
  <c r="BB46" i="21"/>
  <c r="BB46" i="114"/>
  <c r="BB46" i="104"/>
  <c r="BB46" i="99"/>
  <c r="S47" i="112"/>
  <c r="R47" i="106"/>
  <c r="R47" i="21"/>
  <c r="R47" i="99"/>
  <c r="R47" i="114"/>
  <c r="R47" i="104"/>
  <c r="U39" i="40"/>
  <c r="U39" i="115"/>
  <c r="U39" i="77"/>
  <c r="U39" i="29"/>
  <c r="U39" i="21"/>
  <c r="U39" i="114"/>
  <c r="U39" i="99"/>
  <c r="U39" i="104"/>
  <c r="BA46" i="21"/>
  <c r="BA46" i="104"/>
  <c r="BA46" i="99"/>
  <c r="BA46" i="114"/>
  <c r="I46" i="106"/>
  <c r="J46" i="112"/>
  <c r="I46" i="21"/>
  <c r="I46" i="114"/>
  <c r="I46" i="104"/>
  <c r="I46" i="99"/>
  <c r="AQ39" i="40"/>
  <c r="AQ39" i="115"/>
  <c r="AQ39" i="29"/>
  <c r="AQ39" i="77"/>
  <c r="AQ39" i="21"/>
  <c r="AQ39" i="114"/>
  <c r="AQ39" i="99"/>
  <c r="AQ39" i="104"/>
  <c r="S39" i="112"/>
  <c r="R39" i="106"/>
  <c r="R39" i="40"/>
  <c r="R39" i="115"/>
  <c r="R39" i="29"/>
  <c r="R39" i="77"/>
  <c r="R39" i="114"/>
  <c r="R39" i="99"/>
  <c r="R39" i="21"/>
  <c r="R39" i="104"/>
  <c r="AS46" i="21"/>
  <c r="AS46" i="104"/>
  <c r="AS46" i="99"/>
  <c r="AS46" i="114"/>
  <c r="AA39" i="40"/>
  <c r="AA39" i="115"/>
  <c r="AA39" i="29"/>
  <c r="AA39" i="77"/>
  <c r="AA39" i="21"/>
  <c r="AA39" i="114"/>
  <c r="AA39" i="99"/>
  <c r="AA39" i="104"/>
  <c r="N46" i="106"/>
  <c r="O46" i="112"/>
  <c r="N46" i="21"/>
  <c r="N46" i="114"/>
  <c r="N46" i="104"/>
  <c r="N46" i="99"/>
  <c r="AX39" i="40"/>
  <c r="AX39" i="115"/>
  <c r="AX39" i="77"/>
  <c r="AX39" i="29"/>
  <c r="AX39" i="21"/>
  <c r="AX39" i="114"/>
  <c r="AX39" i="99"/>
  <c r="AX39" i="104"/>
  <c r="AP39" i="40"/>
  <c r="AP39" i="115"/>
  <c r="AP39" i="77"/>
  <c r="AP39" i="29"/>
  <c r="AP39" i="21"/>
  <c r="AP39" i="114"/>
  <c r="AP39" i="99"/>
  <c r="AP39" i="104"/>
  <c r="I39" i="106"/>
  <c r="J39" i="112"/>
  <c r="I39" i="40"/>
  <c r="I39" i="115"/>
  <c r="I39" i="77"/>
  <c r="I39" i="29"/>
  <c r="I39" i="21"/>
  <c r="I39" i="114"/>
  <c r="I39" i="99"/>
  <c r="I39" i="104"/>
  <c r="H46" i="112"/>
  <c r="G46" i="106"/>
  <c r="G46" i="21"/>
  <c r="G46" i="99"/>
  <c r="G46" i="114"/>
  <c r="G46" i="104"/>
  <c r="T47" i="112"/>
  <c r="S47" i="106"/>
  <c r="S47" i="21"/>
  <c r="S47" i="99"/>
  <c r="S47" i="114"/>
  <c r="S47" i="104"/>
  <c r="AJ46" i="21"/>
  <c r="AJ46" i="99"/>
  <c r="AJ46" i="114"/>
  <c r="AJ46" i="104"/>
  <c r="AK47" i="21"/>
  <c r="AK47" i="104"/>
  <c r="AK47" i="99"/>
  <c r="AK47" i="114"/>
  <c r="AJ39" i="77"/>
  <c r="AJ39" i="29"/>
  <c r="AJ39" i="40"/>
  <c r="AJ39" i="115"/>
  <c r="AJ39" i="21"/>
  <c r="AJ39" i="114"/>
  <c r="AJ39" i="99"/>
  <c r="AJ39" i="104"/>
  <c r="AW46" i="21"/>
  <c r="AW46" i="104"/>
  <c r="AW46" i="99"/>
  <c r="AW46" i="114"/>
  <c r="BB39" i="40"/>
  <c r="BB39" i="115"/>
  <c r="BB39" i="77"/>
  <c r="BB39" i="29"/>
  <c r="BB39" i="21"/>
  <c r="BB39" i="114"/>
  <c r="BB39" i="99"/>
  <c r="BB39" i="104"/>
  <c r="AL39" i="40"/>
  <c r="AL39" i="115"/>
  <c r="AL39" i="77"/>
  <c r="AL39" i="29"/>
  <c r="AL39" i="21"/>
  <c r="AL39" i="114"/>
  <c r="AL39" i="99"/>
  <c r="AL39" i="104"/>
  <c r="Q39" i="106"/>
  <c r="R39" i="112"/>
  <c r="Q39" i="40"/>
  <c r="Q39" i="115"/>
  <c r="Q39" i="77"/>
  <c r="Q39" i="29"/>
  <c r="Q39" i="21"/>
  <c r="Q39" i="114"/>
  <c r="Q39" i="99"/>
  <c r="Q39" i="104"/>
  <c r="H39" i="112"/>
  <c r="G39" i="106"/>
  <c r="G39" i="77"/>
  <c r="G39" i="29"/>
  <c r="G39" i="21"/>
  <c r="G39" i="115"/>
  <c r="G39" i="40"/>
  <c r="G39" i="114"/>
  <c r="G39" i="99"/>
  <c r="G39" i="104"/>
  <c r="B48" i="2"/>
  <c r="D47" i="106"/>
  <c r="AR39" i="40"/>
  <c r="AR39" i="115"/>
  <c r="AR39" i="77"/>
  <c r="AR39" i="29"/>
  <c r="AR39" i="21"/>
  <c r="AR39" i="114"/>
  <c r="AR39" i="99"/>
  <c r="AR39" i="104"/>
  <c r="L48" i="112"/>
  <c r="K48" i="106"/>
  <c r="K48" i="21"/>
  <c r="K48" i="114"/>
  <c r="K48" i="99"/>
  <c r="K48" i="104"/>
  <c r="AL46" i="21"/>
  <c r="AL46" i="114"/>
  <c r="AL46" i="104"/>
  <c r="AL46" i="99"/>
  <c r="X46" i="21"/>
  <c r="X46" i="99"/>
  <c r="X46" i="114"/>
  <c r="X46" i="104"/>
  <c r="AV47" i="21"/>
  <c r="AV47" i="99"/>
  <c r="AV47" i="114"/>
  <c r="AV47" i="104"/>
  <c r="Y39" i="40"/>
  <c r="Y39" i="115"/>
  <c r="Y39" i="77"/>
  <c r="Y39" i="29"/>
  <c r="Y39" i="21"/>
  <c r="Y39" i="104"/>
  <c r="Y39" i="114"/>
  <c r="Y39" i="99"/>
  <c r="AT47" i="21"/>
  <c r="AT47" i="114"/>
  <c r="AT47" i="104"/>
  <c r="AT47" i="99"/>
  <c r="AM46" i="114"/>
  <c r="AM46" i="21"/>
  <c r="AM46" i="104"/>
  <c r="AM46" i="99"/>
  <c r="AR47" i="21"/>
  <c r="AR47" i="99"/>
  <c r="AR47" i="114"/>
  <c r="AR47" i="104"/>
  <c r="H46" i="106"/>
  <c r="I46" i="112"/>
  <c r="H46" i="21"/>
  <c r="H46" i="104"/>
  <c r="H46" i="99"/>
  <c r="H46" i="114"/>
  <c r="H39" i="106"/>
  <c r="I39" i="112"/>
  <c r="H39" i="40"/>
  <c r="H39" i="115"/>
  <c r="H39" i="77"/>
  <c r="H39" i="29"/>
  <c r="H39" i="21"/>
  <c r="H39" i="104"/>
  <c r="H39" i="114"/>
  <c r="H39" i="99"/>
  <c r="M47" i="106"/>
  <c r="N47" i="112"/>
  <c r="M47" i="21"/>
  <c r="M47" i="114"/>
  <c r="M47" i="104"/>
  <c r="M47" i="99"/>
  <c r="T39" i="106"/>
  <c r="U39" i="112"/>
  <c r="T39" i="40"/>
  <c r="T39" i="115"/>
  <c r="T39" i="77"/>
  <c r="T39" i="29"/>
  <c r="T39" i="21"/>
  <c r="T39" i="104"/>
  <c r="T39" i="99"/>
  <c r="T39" i="114"/>
  <c r="AY39" i="40"/>
  <c r="AY39" i="115"/>
  <c r="AY39" i="29"/>
  <c r="AY39" i="77"/>
  <c r="AY39" i="21"/>
  <c r="AY39" i="114"/>
  <c r="AY39" i="99"/>
  <c r="AY39" i="104"/>
  <c r="BC46" i="114"/>
  <c r="BC46" i="21"/>
  <c r="BC46" i="104"/>
  <c r="BC46" i="99"/>
  <c r="AO47" i="21"/>
  <c r="AO47" i="104"/>
  <c r="AO47" i="99"/>
  <c r="AO47" i="114"/>
  <c r="AI39" i="40"/>
  <c r="AI39" i="115"/>
  <c r="AI39" i="29"/>
  <c r="AI39" i="77"/>
  <c r="AI39" i="114"/>
  <c r="AI39" i="99"/>
  <c r="AI39" i="104"/>
  <c r="AI39" i="21"/>
  <c r="AM39" i="40"/>
  <c r="AM39" i="115"/>
  <c r="AM39" i="29"/>
  <c r="AM39" i="77"/>
  <c r="AM39" i="21"/>
  <c r="AM39" i="114"/>
  <c r="AM39" i="99"/>
  <c r="AM39" i="104"/>
  <c r="L46" i="106"/>
  <c r="M46" i="112"/>
  <c r="L46" i="21"/>
  <c r="L46" i="104"/>
  <c r="L46" i="99"/>
  <c r="L46" i="114"/>
  <c r="P46" i="112"/>
  <c r="O46" i="106"/>
  <c r="O46" i="21"/>
  <c r="O46" i="99"/>
  <c r="O46" i="114"/>
  <c r="O46" i="104"/>
  <c r="U46" i="21"/>
  <c r="U46" i="114"/>
  <c r="U46" i="104"/>
  <c r="U46" i="99"/>
  <c r="AC46" i="21"/>
  <c r="AC46" i="104"/>
  <c r="AC46" i="99"/>
  <c r="AC46" i="114"/>
  <c r="AZ46" i="21"/>
  <c r="AZ46" i="99"/>
  <c r="AZ46" i="114"/>
  <c r="AZ46" i="104"/>
  <c r="BA39" i="40"/>
  <c r="BA39" i="115"/>
  <c r="BA39" i="77"/>
  <c r="BA39" i="29"/>
  <c r="BA39" i="21"/>
  <c r="BA39" i="104"/>
  <c r="BA39" i="114"/>
  <c r="BA39" i="99"/>
  <c r="T46" i="106"/>
  <c r="U46" i="112"/>
  <c r="T46" i="21"/>
  <c r="T46" i="104"/>
  <c r="T46" i="99"/>
  <c r="T46" i="114"/>
  <c r="W39" i="40"/>
  <c r="W39" i="115"/>
  <c r="W39" i="29"/>
  <c r="W39" i="77"/>
  <c r="W39" i="21"/>
  <c r="W39" i="114"/>
  <c r="W39" i="99"/>
  <c r="W39" i="104"/>
  <c r="AA47" i="99"/>
  <c r="AA47" i="114"/>
  <c r="AA47" i="21"/>
  <c r="AA47" i="104"/>
  <c r="AG39" i="40"/>
  <c r="AG39" i="115"/>
  <c r="AG39" i="77"/>
  <c r="AG39" i="29"/>
  <c r="AG39" i="21"/>
  <c r="AG39" i="104"/>
  <c r="AG39" i="99"/>
  <c r="AG39" i="114"/>
  <c r="AB46" i="21"/>
  <c r="AB46" i="99"/>
  <c r="AB46" i="114"/>
  <c r="AB46" i="104"/>
  <c r="AX46" i="21"/>
  <c r="AX46" i="114"/>
  <c r="AX46" i="104"/>
  <c r="AX46" i="99"/>
  <c r="AU47" i="99"/>
  <c r="AU47" i="114"/>
  <c r="AU47" i="104"/>
  <c r="AU47" i="21"/>
  <c r="O39" i="112"/>
  <c r="N39" i="106"/>
  <c r="N39" i="40"/>
  <c r="N39" i="115"/>
  <c r="N39" i="77"/>
  <c r="N39" i="114"/>
  <c r="N39" i="99"/>
  <c r="N39" i="29"/>
  <c r="N39" i="21"/>
  <c r="N39" i="104"/>
  <c r="AQ46" i="114"/>
  <c r="AQ46" i="104"/>
  <c r="AQ46" i="99"/>
  <c r="AQ46" i="21"/>
  <c r="Y46" i="21"/>
  <c r="Y46" i="104"/>
  <c r="Y46" i="99"/>
  <c r="Y46" i="114"/>
  <c r="AV39" i="77"/>
  <c r="AV39" i="29"/>
  <c r="AV39" i="40"/>
  <c r="AV39" i="115"/>
  <c r="AV39" i="21"/>
  <c r="AV39" i="114"/>
  <c r="AV39" i="99"/>
  <c r="AV39" i="104"/>
  <c r="AH39" i="40"/>
  <c r="AH39" i="115"/>
  <c r="AH39" i="77"/>
  <c r="AH39" i="29"/>
  <c r="AH39" i="21"/>
  <c r="AH39" i="114"/>
  <c r="AH39" i="99"/>
  <c r="AH39" i="104"/>
  <c r="Z39" i="40"/>
  <c r="Z39" i="115"/>
  <c r="Z39" i="77"/>
  <c r="Z39" i="29"/>
  <c r="Z39" i="21"/>
  <c r="Z39" i="114"/>
  <c r="Z39" i="99"/>
  <c r="Z39" i="104"/>
  <c r="L39" i="106"/>
  <c r="M39" i="112"/>
  <c r="L39" i="40"/>
  <c r="L39" i="115"/>
  <c r="L39" i="77"/>
  <c r="L39" i="29"/>
  <c r="L39" i="21"/>
  <c r="L39" i="104"/>
  <c r="L39" i="99"/>
  <c r="L39" i="114"/>
  <c r="AI46" i="21"/>
  <c r="AI46" i="114"/>
  <c r="AI46" i="104"/>
  <c r="AI46" i="99"/>
  <c r="Q46" i="106"/>
  <c r="R46" i="112"/>
  <c r="Q46" i="21"/>
  <c r="Q46" i="114"/>
  <c r="Q46" i="104"/>
  <c r="Q46" i="99"/>
  <c r="AF46" i="21"/>
  <c r="AF46" i="99"/>
  <c r="AF46" i="114"/>
  <c r="AF46" i="104"/>
  <c r="E46" i="106"/>
  <c r="AC39" i="40"/>
  <c r="AC39" i="115"/>
  <c r="AC39" i="77"/>
  <c r="AC39" i="29"/>
  <c r="AC39" i="21"/>
  <c r="AC39" i="104"/>
  <c r="AC39" i="99"/>
  <c r="AC39" i="114"/>
  <c r="BD47" i="21"/>
  <c r="BD47" i="99"/>
  <c r="BD47" i="114"/>
  <c r="BD47" i="104"/>
  <c r="K39" i="112"/>
  <c r="J39" i="106"/>
  <c r="J39" i="40"/>
  <c r="J39" i="115"/>
  <c r="J39" i="29"/>
  <c r="J39" i="21"/>
  <c r="J39" i="114"/>
  <c r="J39" i="99"/>
  <c r="J39" i="77"/>
  <c r="J39" i="104"/>
  <c r="J46" i="106"/>
  <c r="K46" i="112"/>
  <c r="J46" i="114"/>
  <c r="J46" i="104"/>
  <c r="J46" i="99"/>
  <c r="J46" i="21"/>
  <c r="P46" i="106"/>
  <c r="Q46" i="112"/>
  <c r="P46" i="21"/>
  <c r="P46" i="104"/>
  <c r="P46" i="99"/>
  <c r="P46" i="114"/>
  <c r="AH46" i="21"/>
  <c r="AH46" i="114"/>
  <c r="AH46" i="104"/>
  <c r="AH46" i="99"/>
  <c r="Z46" i="21"/>
  <c r="Z46" i="114"/>
  <c r="Z46" i="104"/>
  <c r="Z46" i="99"/>
  <c r="AG46" i="21"/>
  <c r="AG46" i="104"/>
  <c r="AG46" i="99"/>
  <c r="AG46" i="114"/>
  <c r="P39" i="106"/>
  <c r="Q39" i="112"/>
  <c r="P39" i="40"/>
  <c r="P39" i="115"/>
  <c r="P39" i="77"/>
  <c r="P39" i="29"/>
  <c r="P39" i="21"/>
  <c r="P39" i="104"/>
  <c r="P39" i="99"/>
  <c r="P39" i="114"/>
  <c r="AN47" i="21"/>
  <c r="AN47" i="99"/>
  <c r="AN47" i="114"/>
  <c r="AN47" i="104"/>
  <c r="W47" i="99"/>
  <c r="W47" i="21"/>
  <c r="W47" i="114"/>
  <c r="W47" i="104"/>
  <c r="AY46" i="21"/>
  <c r="AY46" i="114"/>
  <c r="AY46" i="104"/>
  <c r="AY46" i="99"/>
  <c r="BD39" i="77"/>
  <c r="BD39" i="29"/>
  <c r="BD39" i="115"/>
  <c r="BD39" i="21"/>
  <c r="BD39" i="104"/>
  <c r="BD39" i="40"/>
  <c r="BD39" i="114"/>
  <c r="BD39" i="99"/>
  <c r="AM47" i="2"/>
  <c r="AI47" i="2"/>
  <c r="P47" i="2"/>
  <c r="AJ47" i="2"/>
  <c r="AC47" i="2"/>
  <c r="Y47" i="2"/>
  <c r="BA47" i="2"/>
  <c r="C47" i="2"/>
  <c r="N47" i="2"/>
  <c r="AO48" i="2"/>
  <c r="J47" i="2"/>
  <c r="G47" i="2"/>
  <c r="L47" i="2"/>
  <c r="O47" i="2"/>
  <c r="U47" i="2"/>
  <c r="AW47" i="2"/>
  <c r="T47" i="2"/>
  <c r="AY47" i="2"/>
  <c r="H47" i="2"/>
  <c r="AS47" i="2"/>
  <c r="Q47" i="2"/>
  <c r="AF47" i="2"/>
  <c r="AL47" i="2"/>
  <c r="BC47" i="2"/>
  <c r="AU48" i="2"/>
  <c r="BD48" i="2"/>
  <c r="X47" i="2"/>
  <c r="S48" i="2"/>
  <c r="AH47" i="2"/>
  <c r="Z47" i="2"/>
  <c r="AZ47" i="2"/>
  <c r="W48" i="2"/>
  <c r="AT48" i="2"/>
  <c r="AR48" i="2"/>
  <c r="AG47" i="2"/>
  <c r="I47" i="2"/>
  <c r="AB47" i="2"/>
  <c r="AX47" i="2"/>
  <c r="M48" i="2"/>
  <c r="AP47" i="2"/>
  <c r="BB47" i="2"/>
  <c r="R48" i="2"/>
  <c r="AV48" i="2"/>
  <c r="AQ47" i="2"/>
  <c r="AK48" i="2"/>
  <c r="AN48" i="2"/>
  <c r="AA48" i="2"/>
  <c r="C48" i="112" l="1"/>
  <c r="B48" i="21"/>
  <c r="B48" i="104"/>
  <c r="B48" i="114"/>
  <c r="B48" i="99"/>
  <c r="D47" i="112"/>
  <c r="C47" i="21"/>
  <c r="C47" i="104"/>
  <c r="C47" i="99"/>
  <c r="C47" i="114"/>
  <c r="AB47" i="21"/>
  <c r="AB47" i="99"/>
  <c r="AB47" i="114"/>
  <c r="AB47" i="104"/>
  <c r="AU48" i="114"/>
  <c r="AU48" i="99"/>
  <c r="AU48" i="21"/>
  <c r="AU48" i="104"/>
  <c r="T47" i="106"/>
  <c r="U47" i="112"/>
  <c r="T47" i="21"/>
  <c r="T47" i="104"/>
  <c r="T47" i="99"/>
  <c r="T47" i="114"/>
  <c r="O47" i="112"/>
  <c r="N47" i="106"/>
  <c r="N47" i="99"/>
  <c r="N47" i="114"/>
  <c r="N47" i="104"/>
  <c r="N47" i="21"/>
  <c r="AM47" i="99"/>
  <c r="AM47" i="21"/>
  <c r="AM47" i="114"/>
  <c r="AM47" i="104"/>
  <c r="AQ47" i="99"/>
  <c r="AQ47" i="114"/>
  <c r="AQ47" i="21"/>
  <c r="AQ47" i="104"/>
  <c r="AP47" i="21"/>
  <c r="AP47" i="114"/>
  <c r="AP47" i="104"/>
  <c r="AP47" i="99"/>
  <c r="I47" i="106"/>
  <c r="J47" i="112"/>
  <c r="I47" i="21"/>
  <c r="I47" i="114"/>
  <c r="I47" i="104"/>
  <c r="I47" i="99"/>
  <c r="W48" i="21"/>
  <c r="W48" i="114"/>
  <c r="W48" i="99"/>
  <c r="W48" i="104"/>
  <c r="T48" i="112"/>
  <c r="S48" i="106"/>
  <c r="S48" i="21"/>
  <c r="S48" i="114"/>
  <c r="S48" i="99"/>
  <c r="S48" i="104"/>
  <c r="BC47" i="99"/>
  <c r="BC47" i="21"/>
  <c r="BC47" i="114"/>
  <c r="BC47" i="104"/>
  <c r="AS47" i="21"/>
  <c r="AS47" i="104"/>
  <c r="AS47" i="99"/>
  <c r="AS47" i="114"/>
  <c r="AW47" i="21"/>
  <c r="AW47" i="104"/>
  <c r="AW47" i="99"/>
  <c r="AW47" i="114"/>
  <c r="H47" i="112"/>
  <c r="G47" i="106"/>
  <c r="G47" i="21"/>
  <c r="G47" i="99"/>
  <c r="G47" i="114"/>
  <c r="G47" i="104"/>
  <c r="E47" i="106"/>
  <c r="AJ47" i="21"/>
  <c r="AJ47" i="99"/>
  <c r="AJ47" i="114"/>
  <c r="AJ47" i="104"/>
  <c r="D48" i="106"/>
  <c r="AK48" i="21"/>
  <c r="AK48" i="104"/>
  <c r="AK48" i="99"/>
  <c r="AK48" i="114"/>
  <c r="BB47" i="21"/>
  <c r="BB47" i="114"/>
  <c r="BB47" i="104"/>
  <c r="BB47" i="99"/>
  <c r="AT48" i="21"/>
  <c r="AT48" i="114"/>
  <c r="AT48" i="99"/>
  <c r="AT48" i="104"/>
  <c r="AH47" i="21"/>
  <c r="AH47" i="114"/>
  <c r="AH47" i="104"/>
  <c r="AH47" i="99"/>
  <c r="Q47" i="106"/>
  <c r="R47" i="112"/>
  <c r="Q47" i="21"/>
  <c r="Q47" i="114"/>
  <c r="Q47" i="104"/>
  <c r="Q47" i="99"/>
  <c r="L47" i="106"/>
  <c r="M47" i="112"/>
  <c r="L47" i="21"/>
  <c r="L47" i="104"/>
  <c r="L47" i="99"/>
  <c r="L47" i="114"/>
  <c r="AC47" i="21"/>
  <c r="AC47" i="104"/>
  <c r="AC47" i="99"/>
  <c r="AC47" i="114"/>
  <c r="AA48" i="21"/>
  <c r="AA48" i="114"/>
  <c r="AA48" i="99"/>
  <c r="AA48" i="104"/>
  <c r="AV48" i="21"/>
  <c r="AV48" i="114"/>
  <c r="AV48" i="99"/>
  <c r="AV48" i="104"/>
  <c r="N48" i="112"/>
  <c r="M48" i="106"/>
  <c r="M48" i="21"/>
  <c r="M48" i="114"/>
  <c r="M48" i="99"/>
  <c r="M48" i="104"/>
  <c r="AG47" i="21"/>
  <c r="AG47" i="104"/>
  <c r="AG47" i="99"/>
  <c r="AG47" i="114"/>
  <c r="AZ47" i="21"/>
  <c r="AZ47" i="99"/>
  <c r="AZ47" i="114"/>
  <c r="AZ47" i="104"/>
  <c r="X47" i="21"/>
  <c r="X47" i="99"/>
  <c r="X47" i="114"/>
  <c r="X47" i="104"/>
  <c r="AL47" i="21"/>
  <c r="AL47" i="114"/>
  <c r="AL47" i="104"/>
  <c r="AL47" i="99"/>
  <c r="H47" i="106"/>
  <c r="I47" i="112"/>
  <c r="H47" i="21"/>
  <c r="H47" i="104"/>
  <c r="H47" i="99"/>
  <c r="H47" i="114"/>
  <c r="U47" i="21"/>
  <c r="U47" i="114"/>
  <c r="U47" i="104"/>
  <c r="U47" i="99"/>
  <c r="K47" i="112"/>
  <c r="J47" i="106"/>
  <c r="J47" i="99"/>
  <c r="J47" i="114"/>
  <c r="J47" i="21"/>
  <c r="J47" i="104"/>
  <c r="BA47" i="21"/>
  <c r="BA47" i="104"/>
  <c r="BA47" i="99"/>
  <c r="BA47" i="114"/>
  <c r="P47" i="106"/>
  <c r="Q47" i="112"/>
  <c r="P47" i="21"/>
  <c r="P47" i="104"/>
  <c r="P47" i="99"/>
  <c r="P47" i="114"/>
  <c r="AN48" i="21"/>
  <c r="AN48" i="114"/>
  <c r="AN48" i="99"/>
  <c r="AN48" i="104"/>
  <c r="S48" i="112"/>
  <c r="R48" i="106"/>
  <c r="R48" i="114"/>
  <c r="R48" i="99"/>
  <c r="R48" i="104"/>
  <c r="R48" i="21"/>
  <c r="AX47" i="21"/>
  <c r="AX47" i="114"/>
  <c r="AX47" i="104"/>
  <c r="AX47" i="99"/>
  <c r="AR48" i="21"/>
  <c r="AR48" i="114"/>
  <c r="AR48" i="99"/>
  <c r="AR48" i="104"/>
  <c r="Z47" i="21"/>
  <c r="Z47" i="114"/>
  <c r="Z47" i="104"/>
  <c r="Z47" i="99"/>
  <c r="BD48" i="21"/>
  <c r="BD48" i="104"/>
  <c r="BD48" i="114"/>
  <c r="BD48" i="99"/>
  <c r="AF47" i="21"/>
  <c r="AF47" i="99"/>
  <c r="AF47" i="114"/>
  <c r="AF47" i="104"/>
  <c r="AY47" i="21"/>
  <c r="AY47" i="99"/>
  <c r="AY47" i="114"/>
  <c r="AY47" i="104"/>
  <c r="P47" i="112"/>
  <c r="O47" i="106"/>
  <c r="O47" i="21"/>
  <c r="O47" i="99"/>
  <c r="O47" i="114"/>
  <c r="O47" i="104"/>
  <c r="AO48" i="21"/>
  <c r="AO48" i="104"/>
  <c r="AO48" i="114"/>
  <c r="AO48" i="99"/>
  <c r="Y47" i="21"/>
  <c r="Y47" i="104"/>
  <c r="Y47" i="99"/>
  <c r="Y47" i="114"/>
  <c r="AI47" i="21"/>
  <c r="AI47" i="99"/>
  <c r="AI47" i="114"/>
  <c r="AI47" i="104"/>
  <c r="AX48" i="2"/>
  <c r="I48" i="2"/>
  <c r="AZ48" i="2"/>
  <c r="Q48" i="2"/>
  <c r="AS48" i="2"/>
  <c r="U48" i="2"/>
  <c r="J48" i="2"/>
  <c r="C48" i="2"/>
  <c r="Y48" i="2"/>
  <c r="AQ48" i="2"/>
  <c r="X48" i="2"/>
  <c r="AL48" i="2"/>
  <c r="AY48" i="2"/>
  <c r="AW48" i="2"/>
  <c r="BA48" i="2"/>
  <c r="AP48" i="2"/>
  <c r="AB48" i="2"/>
  <c r="Z48" i="2"/>
  <c r="AF48" i="2"/>
  <c r="G48" i="2"/>
  <c r="N48" i="2"/>
  <c r="O48" i="2"/>
  <c r="AJ48" i="2"/>
  <c r="BB48" i="2"/>
  <c r="AG48" i="2"/>
  <c r="AH48" i="2"/>
  <c r="BC48" i="2"/>
  <c r="H48" i="2"/>
  <c r="T48" i="2"/>
  <c r="L48" i="2"/>
  <c r="AC48" i="2"/>
  <c r="P48" i="2"/>
  <c r="AI48" i="2"/>
  <c r="AM48" i="2"/>
  <c r="D48" i="112" l="1"/>
  <c r="C48" i="21"/>
  <c r="C48" i="104"/>
  <c r="C48" i="114"/>
  <c r="C48" i="99"/>
  <c r="AI48" i="114"/>
  <c r="AI48" i="99"/>
  <c r="AI48" i="104"/>
  <c r="AI48" i="21"/>
  <c r="AG48" i="21"/>
  <c r="AG48" i="104"/>
  <c r="AG48" i="99"/>
  <c r="AG48" i="114"/>
  <c r="AB48" i="21"/>
  <c r="AB48" i="114"/>
  <c r="AB48" i="99"/>
  <c r="AB48" i="104"/>
  <c r="Y48" i="21"/>
  <c r="Y48" i="104"/>
  <c r="Y48" i="114"/>
  <c r="Y48" i="99"/>
  <c r="P48" i="106"/>
  <c r="Q48" i="112"/>
  <c r="P48" i="21"/>
  <c r="P48" i="104"/>
  <c r="P48" i="99"/>
  <c r="P48" i="114"/>
  <c r="BB48" i="21"/>
  <c r="BB48" i="114"/>
  <c r="BB48" i="99"/>
  <c r="BB48" i="104"/>
  <c r="AP48" i="21"/>
  <c r="AP48" i="114"/>
  <c r="AP48" i="99"/>
  <c r="AP48" i="104"/>
  <c r="E48" i="106"/>
  <c r="AJ48" i="21"/>
  <c r="AJ48" i="114"/>
  <c r="AJ48" i="99"/>
  <c r="AJ48" i="104"/>
  <c r="K48" i="112"/>
  <c r="J48" i="106"/>
  <c r="J48" i="21"/>
  <c r="J48" i="114"/>
  <c r="J48" i="99"/>
  <c r="J48" i="104"/>
  <c r="T48" i="106"/>
  <c r="U48" i="112"/>
  <c r="T48" i="21"/>
  <c r="T48" i="104"/>
  <c r="T48" i="99"/>
  <c r="T48" i="114"/>
  <c r="O48" i="112"/>
  <c r="N48" i="106"/>
  <c r="N48" i="114"/>
  <c r="N48" i="99"/>
  <c r="N48" i="21"/>
  <c r="N48" i="104"/>
  <c r="AY48" i="114"/>
  <c r="AY48" i="99"/>
  <c r="AY48" i="104"/>
  <c r="AY48" i="21"/>
  <c r="AS48" i="21"/>
  <c r="AS48" i="104"/>
  <c r="AS48" i="114"/>
  <c r="AS48" i="99"/>
  <c r="AX48" i="21"/>
  <c r="AX48" i="114"/>
  <c r="AX48" i="99"/>
  <c r="AX48" i="104"/>
  <c r="H48" i="106"/>
  <c r="I48" i="112"/>
  <c r="H48" i="21"/>
  <c r="H48" i="104"/>
  <c r="H48" i="114"/>
  <c r="H48" i="99"/>
  <c r="H48" i="112"/>
  <c r="G48" i="106"/>
  <c r="G48" i="21"/>
  <c r="G48" i="114"/>
  <c r="G48" i="99"/>
  <c r="G48" i="104"/>
  <c r="AL48" i="21"/>
  <c r="AL48" i="114"/>
  <c r="AL48" i="99"/>
  <c r="AL48" i="104"/>
  <c r="R48" i="112"/>
  <c r="Q48" i="106"/>
  <c r="Q48" i="21"/>
  <c r="Q48" i="114"/>
  <c r="Q48" i="99"/>
  <c r="Q48" i="104"/>
  <c r="AC48" i="21"/>
  <c r="AC48" i="104"/>
  <c r="AC48" i="114"/>
  <c r="AC48" i="99"/>
  <c r="BC48" i="21"/>
  <c r="BC48" i="114"/>
  <c r="BC48" i="99"/>
  <c r="BC48" i="104"/>
  <c r="AF48" i="21"/>
  <c r="AF48" i="114"/>
  <c r="AF48" i="99"/>
  <c r="AF48" i="104"/>
  <c r="BA48" i="21"/>
  <c r="BA48" i="104"/>
  <c r="BA48" i="99"/>
  <c r="BA48" i="114"/>
  <c r="X48" i="21"/>
  <c r="X48" i="114"/>
  <c r="X48" i="99"/>
  <c r="X48" i="104"/>
  <c r="AZ48" i="21"/>
  <c r="AZ48" i="114"/>
  <c r="AZ48" i="99"/>
  <c r="AZ48" i="104"/>
  <c r="AM48" i="21"/>
  <c r="AM48" i="114"/>
  <c r="AM48" i="99"/>
  <c r="AM48" i="104"/>
  <c r="L48" i="106"/>
  <c r="M48" i="112"/>
  <c r="L48" i="21"/>
  <c r="L48" i="104"/>
  <c r="L48" i="114"/>
  <c r="L48" i="99"/>
  <c r="AH48" i="21"/>
  <c r="AH48" i="114"/>
  <c r="AH48" i="99"/>
  <c r="AH48" i="104"/>
  <c r="P48" i="112"/>
  <c r="O48" i="106"/>
  <c r="O48" i="21"/>
  <c r="O48" i="114"/>
  <c r="O48" i="99"/>
  <c r="O48" i="104"/>
  <c r="Z48" i="21"/>
  <c r="Z48" i="114"/>
  <c r="Z48" i="99"/>
  <c r="Z48" i="104"/>
  <c r="AW48" i="21"/>
  <c r="AW48" i="104"/>
  <c r="AW48" i="114"/>
  <c r="AW48" i="99"/>
  <c r="AQ48" i="21"/>
  <c r="AQ48" i="114"/>
  <c r="AQ48" i="99"/>
  <c r="AQ48" i="104"/>
  <c r="U48" i="21"/>
  <c r="U48" i="114"/>
  <c r="U48" i="99"/>
  <c r="U48" i="104"/>
  <c r="J48" i="112"/>
  <c r="I48" i="106"/>
  <c r="I48" i="21"/>
  <c r="I48" i="114"/>
  <c r="I48" i="99"/>
  <c r="I48" i="104"/>
  <c r="B7" i="153"/>
  <c r="C7" i="153"/>
  <c r="D7" i="153"/>
  <c r="B7" i="154"/>
  <c r="C7" i="154"/>
  <c r="D7" i="154"/>
  <c r="B7" i="152"/>
  <c r="C7" i="152"/>
  <c r="D7" i="152"/>
  <c r="B7" i="151"/>
  <c r="C7" i="151"/>
  <c r="D7" i="151"/>
  <c r="B4" i="155"/>
  <c r="C4" i="155"/>
  <c r="C4" i="153" s="1"/>
  <c r="D4" i="155"/>
  <c r="D4" i="153" s="1"/>
  <c r="B5" i="155"/>
  <c r="B5" i="153" s="1"/>
  <c r="C5" i="155"/>
  <c r="C5" i="153" s="1"/>
  <c r="D5" i="155"/>
  <c r="B7" i="155"/>
  <c r="C7" i="155"/>
  <c r="D7" i="155"/>
  <c r="B7" i="41"/>
  <c r="C7" i="41"/>
  <c r="D7" i="41"/>
  <c r="B7" i="38"/>
  <c r="C7" i="38"/>
  <c r="D7" i="38"/>
  <c r="B4" i="145"/>
  <c r="C4" i="145"/>
  <c r="D4" i="145"/>
  <c r="B5" i="145"/>
  <c r="C5" i="145"/>
  <c r="D5" i="145"/>
  <c r="B7" i="145"/>
  <c r="C7" i="145"/>
  <c r="D7" i="145"/>
  <c r="B4" i="127"/>
  <c r="C4" i="127"/>
  <c r="D4" i="127"/>
  <c r="B5" i="127"/>
  <c r="C5" i="127"/>
  <c r="D5" i="127"/>
  <c r="B7" i="127"/>
  <c r="C7" i="127"/>
  <c r="D7" i="127"/>
  <c r="B4" i="37"/>
  <c r="B4" i="41" s="1"/>
  <c r="C4" i="37"/>
  <c r="C4" i="41" s="1"/>
  <c r="D4" i="37"/>
  <c r="D4" i="41" s="1"/>
  <c r="B5" i="37"/>
  <c r="B5" i="41" s="1"/>
  <c r="C5" i="37"/>
  <c r="C5" i="38" s="1"/>
  <c r="D5" i="37"/>
  <c r="D5" i="41" s="1"/>
  <c r="B7" i="37"/>
  <c r="C7" i="37"/>
  <c r="D7" i="37"/>
  <c r="C5" i="41" l="1"/>
  <c r="B5" i="38"/>
  <c r="D4" i="38"/>
  <c r="C4" i="38"/>
  <c r="D5" i="38"/>
  <c r="B4" i="38"/>
  <c r="D5" i="152"/>
  <c r="D5" i="151"/>
  <c r="D5" i="153"/>
  <c r="D5" i="154"/>
  <c r="B4" i="153"/>
  <c r="B4" i="154"/>
  <c r="B4" i="152"/>
  <c r="B4" i="151"/>
  <c r="C5" i="151"/>
  <c r="C5" i="152"/>
  <c r="C5" i="154"/>
  <c r="B5" i="151"/>
  <c r="D4" i="151"/>
  <c r="B5" i="152"/>
  <c r="D4" i="152"/>
  <c r="B5" i="154"/>
  <c r="D4" i="154"/>
  <c r="C4" i="151"/>
  <c r="C4" i="152"/>
  <c r="C4" i="154"/>
  <c r="C10" i="153" l="1"/>
  <c r="C10" i="154"/>
  <c r="C10" i="152"/>
  <c r="C10" i="151"/>
  <c r="C10" i="155"/>
  <c r="C10" i="41"/>
  <c r="C10" i="38"/>
  <c r="C10" i="145"/>
  <c r="C10" i="127"/>
  <c r="C10" i="37"/>
  <c r="D13" i="153"/>
  <c r="D13" i="154"/>
  <c r="D13" i="152"/>
  <c r="D13" i="151"/>
  <c r="D13" i="155"/>
  <c r="D13" i="41"/>
  <c r="D13" i="38"/>
  <c r="D13" i="145"/>
  <c r="D13" i="127"/>
  <c r="D13" i="37"/>
  <c r="D8" i="153"/>
  <c r="D8" i="154"/>
  <c r="D8" i="155"/>
  <c r="D8" i="152"/>
  <c r="D8" i="151"/>
  <c r="D8" i="41"/>
  <c r="D8" i="38"/>
  <c r="D8" i="145"/>
  <c r="D8" i="127"/>
  <c r="D8" i="37"/>
  <c r="C13" i="153"/>
  <c r="C13" i="154"/>
  <c r="C13" i="152"/>
  <c r="C13" i="151"/>
  <c r="C13" i="155"/>
  <c r="C13" i="41"/>
  <c r="C13" i="38"/>
  <c r="C13" i="145"/>
  <c r="C13" i="127"/>
  <c r="C13" i="37"/>
  <c r="C8" i="153"/>
  <c r="C8" i="154"/>
  <c r="C8" i="152"/>
  <c r="C8" i="151"/>
  <c r="C8" i="155"/>
  <c r="C8" i="41"/>
  <c r="C8" i="145"/>
  <c r="C8" i="37"/>
  <c r="C8" i="127"/>
  <c r="C8" i="38"/>
  <c r="D10" i="153"/>
  <c r="D10" i="154"/>
  <c r="D10" i="152"/>
  <c r="D10" i="151"/>
  <c r="D10" i="155"/>
  <c r="D10" i="41"/>
  <c r="D10" i="38"/>
  <c r="D10" i="145"/>
  <c r="D10" i="127"/>
  <c r="D10" i="37"/>
  <c r="E7" i="153"/>
  <c r="E7" i="154"/>
  <c r="D14" i="153" l="1"/>
  <c r="D14" i="154"/>
  <c r="D14" i="155"/>
  <c r="D14" i="152"/>
  <c r="D14" i="151"/>
  <c r="D14" i="41"/>
  <c r="D14" i="38"/>
  <c r="D14" i="145"/>
  <c r="D14" i="127"/>
  <c r="D14" i="37"/>
  <c r="D11" i="153"/>
  <c r="D11" i="154"/>
  <c r="D11" i="155"/>
  <c r="D11" i="152"/>
  <c r="D11" i="151"/>
  <c r="D11" i="41"/>
  <c r="D11" i="38"/>
  <c r="D11" i="145"/>
  <c r="D11" i="127"/>
  <c r="D11" i="37"/>
  <c r="C14" i="153"/>
  <c r="C14" i="154"/>
  <c r="C14" i="152"/>
  <c r="C14" i="151"/>
  <c r="C14" i="155"/>
  <c r="C14" i="38"/>
  <c r="C14" i="145"/>
  <c r="C14" i="127"/>
  <c r="C14" i="37"/>
  <c r="C14" i="41"/>
  <c r="C11" i="153"/>
  <c r="C11" i="154"/>
  <c r="C11" i="152"/>
  <c r="C11" i="151"/>
  <c r="C11" i="155"/>
  <c r="C11" i="38"/>
  <c r="C11" i="145"/>
  <c r="C11" i="127"/>
  <c r="C11" i="37"/>
  <c r="C11" i="41"/>
  <c r="E7" i="152"/>
  <c r="E7" i="151"/>
  <c r="E7" i="155"/>
  <c r="E4" i="155"/>
  <c r="E5" i="155"/>
  <c r="E5" i="151" s="1"/>
  <c r="E5" i="154" l="1"/>
  <c r="E5" i="153"/>
  <c r="E4" i="154"/>
  <c r="E4" i="153"/>
  <c r="E4" i="152"/>
  <c r="E4" i="151"/>
  <c r="E5" i="152"/>
  <c r="S46" i="162" l="1"/>
  <c r="R46" i="162"/>
  <c r="Q46" i="162"/>
  <c r="P46" i="162"/>
  <c r="O46" i="162"/>
  <c r="N46" i="162"/>
  <c r="M46" i="162"/>
  <c r="L46" i="162"/>
  <c r="K46" i="162"/>
  <c r="J46" i="162"/>
  <c r="I46" i="162"/>
  <c r="H46" i="162"/>
  <c r="G46" i="162"/>
  <c r="E46" i="162"/>
  <c r="D46" i="162"/>
  <c r="C46" i="162"/>
  <c r="B46" i="162"/>
  <c r="S45" i="162"/>
  <c r="R45" i="162"/>
  <c r="Q45" i="162"/>
  <c r="P45" i="162"/>
  <c r="O45" i="162"/>
  <c r="N45" i="162"/>
  <c r="M45" i="162"/>
  <c r="L45" i="162"/>
  <c r="K45" i="162"/>
  <c r="J45" i="162"/>
  <c r="I45" i="162"/>
  <c r="H45" i="162"/>
  <c r="G45" i="162"/>
  <c r="E45" i="162"/>
  <c r="D45" i="162"/>
  <c r="C45" i="162"/>
  <c r="B45" i="162"/>
  <c r="S44" i="162"/>
  <c r="R44" i="162"/>
  <c r="Q44" i="162"/>
  <c r="P44" i="162"/>
  <c r="O44" i="162"/>
  <c r="N44" i="162"/>
  <c r="M44" i="162"/>
  <c r="L44" i="162"/>
  <c r="K44" i="162"/>
  <c r="J44" i="162"/>
  <c r="I44" i="162"/>
  <c r="H44" i="162"/>
  <c r="G44" i="162"/>
  <c r="E44" i="162"/>
  <c r="D44" i="162"/>
  <c r="C44" i="162"/>
  <c r="B44" i="162"/>
  <c r="S43" i="162"/>
  <c r="R43" i="162"/>
  <c r="Q43" i="162"/>
  <c r="P43" i="162"/>
  <c r="O43" i="162"/>
  <c r="N43" i="162"/>
  <c r="M43" i="162"/>
  <c r="L43" i="162"/>
  <c r="K43" i="162"/>
  <c r="J43" i="162"/>
  <c r="I43" i="162"/>
  <c r="H43" i="162"/>
  <c r="G43" i="162"/>
  <c r="E43" i="162"/>
  <c r="D43" i="162"/>
  <c r="C43" i="162"/>
  <c r="B43" i="162"/>
  <c r="S42" i="162"/>
  <c r="R42" i="162"/>
  <c r="Q42" i="162"/>
  <c r="P42" i="162"/>
  <c r="O42" i="162"/>
  <c r="N42" i="162"/>
  <c r="M42" i="162"/>
  <c r="L42" i="162"/>
  <c r="K42" i="162"/>
  <c r="J42" i="162"/>
  <c r="I42" i="162"/>
  <c r="H42" i="162"/>
  <c r="G42" i="162"/>
  <c r="E42" i="162"/>
  <c r="D42" i="162"/>
  <c r="C42" i="162"/>
  <c r="B42" i="162"/>
  <c r="S41" i="162"/>
  <c r="R41" i="162"/>
  <c r="Q41" i="162"/>
  <c r="P41" i="162"/>
  <c r="O41" i="162"/>
  <c r="N41" i="162"/>
  <c r="M41" i="162"/>
  <c r="L41" i="162"/>
  <c r="K41" i="162"/>
  <c r="J41" i="162"/>
  <c r="I41" i="162"/>
  <c r="H41" i="162"/>
  <c r="G41" i="162"/>
  <c r="E41" i="162"/>
  <c r="D41" i="162"/>
  <c r="C41" i="162"/>
  <c r="B41" i="162"/>
  <c r="S39" i="162"/>
  <c r="R39" i="162"/>
  <c r="Q39" i="162"/>
  <c r="P39" i="162"/>
  <c r="O39" i="162"/>
  <c r="N39" i="162"/>
  <c r="M39" i="162"/>
  <c r="L39" i="162"/>
  <c r="K39" i="162"/>
  <c r="J39" i="162"/>
  <c r="I39" i="162"/>
  <c r="H39" i="162"/>
  <c r="G39" i="162"/>
  <c r="E39" i="162"/>
  <c r="D39" i="162"/>
  <c r="C39" i="162"/>
  <c r="B39" i="162"/>
  <c r="S38" i="162"/>
  <c r="R38" i="162"/>
  <c r="Q38" i="162"/>
  <c r="P38" i="162"/>
  <c r="O38" i="162"/>
  <c r="N38" i="162"/>
  <c r="M38" i="162"/>
  <c r="L38" i="162"/>
  <c r="K38" i="162"/>
  <c r="J38" i="162"/>
  <c r="I38" i="162"/>
  <c r="H38" i="162"/>
  <c r="G38" i="162"/>
  <c r="E38" i="162"/>
  <c r="D38" i="162"/>
  <c r="C38" i="162"/>
  <c r="B38" i="162"/>
  <c r="S46" i="161"/>
  <c r="R46" i="161"/>
  <c r="Q46" i="161"/>
  <c r="P46" i="161"/>
  <c r="O46" i="161"/>
  <c r="N46" i="161"/>
  <c r="M46" i="161"/>
  <c r="L46" i="161"/>
  <c r="K46" i="161"/>
  <c r="J46" i="161"/>
  <c r="I46" i="161"/>
  <c r="H46" i="161"/>
  <c r="G46" i="161"/>
  <c r="E46" i="161"/>
  <c r="D46" i="161"/>
  <c r="C46" i="161"/>
  <c r="B46" i="161"/>
  <c r="S45" i="161"/>
  <c r="R45" i="161"/>
  <c r="Q45" i="161"/>
  <c r="P45" i="161"/>
  <c r="O45" i="161"/>
  <c r="N45" i="161"/>
  <c r="M45" i="161"/>
  <c r="L45" i="161"/>
  <c r="K45" i="161"/>
  <c r="J45" i="161"/>
  <c r="I45" i="161"/>
  <c r="H45" i="161"/>
  <c r="G45" i="161"/>
  <c r="E45" i="161"/>
  <c r="D45" i="161"/>
  <c r="C45" i="161"/>
  <c r="B45" i="161"/>
  <c r="S44" i="161"/>
  <c r="R44" i="161"/>
  <c r="Q44" i="161"/>
  <c r="P44" i="161"/>
  <c r="O44" i="161"/>
  <c r="N44" i="161"/>
  <c r="M44" i="161"/>
  <c r="L44" i="161"/>
  <c r="K44" i="161"/>
  <c r="J44" i="161"/>
  <c r="I44" i="161"/>
  <c r="H44" i="161"/>
  <c r="G44" i="161"/>
  <c r="E44" i="161"/>
  <c r="D44" i="161"/>
  <c r="C44" i="161"/>
  <c r="B44" i="161"/>
  <c r="S43" i="161"/>
  <c r="R43" i="161"/>
  <c r="Q43" i="161"/>
  <c r="P43" i="161"/>
  <c r="O43" i="161"/>
  <c r="N43" i="161"/>
  <c r="M43" i="161"/>
  <c r="L43" i="161"/>
  <c r="K43" i="161"/>
  <c r="J43" i="161"/>
  <c r="I43" i="161"/>
  <c r="H43" i="161"/>
  <c r="G43" i="161"/>
  <c r="E43" i="161"/>
  <c r="D43" i="161"/>
  <c r="C43" i="161"/>
  <c r="B43" i="161"/>
  <c r="S42" i="161"/>
  <c r="R42" i="161"/>
  <c r="Q42" i="161"/>
  <c r="P42" i="161"/>
  <c r="O42" i="161"/>
  <c r="N42" i="161"/>
  <c r="M42" i="161"/>
  <c r="L42" i="161"/>
  <c r="K42" i="161"/>
  <c r="J42" i="161"/>
  <c r="I42" i="161"/>
  <c r="H42" i="161"/>
  <c r="G42" i="161"/>
  <c r="E42" i="161"/>
  <c r="D42" i="161"/>
  <c r="C42" i="161"/>
  <c r="B42" i="161"/>
  <c r="S41" i="161"/>
  <c r="R41" i="161"/>
  <c r="Q41" i="161"/>
  <c r="P41" i="161"/>
  <c r="O41" i="161"/>
  <c r="N41" i="161"/>
  <c r="M41" i="161"/>
  <c r="L41" i="161"/>
  <c r="K41" i="161"/>
  <c r="J41" i="161"/>
  <c r="I41" i="161"/>
  <c r="H41" i="161"/>
  <c r="G41" i="161"/>
  <c r="E41" i="161"/>
  <c r="D41" i="161"/>
  <c r="C41" i="161"/>
  <c r="B41" i="161"/>
  <c r="S39" i="161"/>
  <c r="R39" i="161"/>
  <c r="Q39" i="161"/>
  <c r="P39" i="161"/>
  <c r="O39" i="161"/>
  <c r="N39" i="161"/>
  <c r="M39" i="161"/>
  <c r="L39" i="161"/>
  <c r="K39" i="161"/>
  <c r="J39" i="161"/>
  <c r="I39" i="161"/>
  <c r="H39" i="161"/>
  <c r="G39" i="161"/>
  <c r="E39" i="161"/>
  <c r="D39" i="161"/>
  <c r="C39" i="161"/>
  <c r="B39" i="161"/>
  <c r="S38" i="161"/>
  <c r="R38" i="161"/>
  <c r="Q38" i="161"/>
  <c r="P38" i="161"/>
  <c r="O38" i="161"/>
  <c r="N38" i="161"/>
  <c r="M38" i="161"/>
  <c r="L38" i="161"/>
  <c r="K38" i="161"/>
  <c r="J38" i="161"/>
  <c r="I38" i="161"/>
  <c r="H38" i="161"/>
  <c r="G38" i="161"/>
  <c r="E38" i="161"/>
  <c r="D38" i="161"/>
  <c r="C38" i="161"/>
  <c r="B38" i="161"/>
  <c r="S46" i="160"/>
  <c r="R46" i="160"/>
  <c r="Q46" i="160"/>
  <c r="P46" i="160"/>
  <c r="O46" i="160"/>
  <c r="N46" i="160"/>
  <c r="M46" i="160"/>
  <c r="L46" i="160"/>
  <c r="K46" i="160"/>
  <c r="J46" i="160"/>
  <c r="I46" i="160"/>
  <c r="H46" i="160"/>
  <c r="G46" i="160"/>
  <c r="E46" i="160"/>
  <c r="D46" i="160"/>
  <c r="C46" i="160"/>
  <c r="B46" i="160"/>
  <c r="S45" i="160"/>
  <c r="R45" i="160"/>
  <c r="Q45" i="160"/>
  <c r="P45" i="160"/>
  <c r="O45" i="160"/>
  <c r="N45" i="160"/>
  <c r="M45" i="160"/>
  <c r="L45" i="160"/>
  <c r="K45" i="160"/>
  <c r="J45" i="160"/>
  <c r="I45" i="160"/>
  <c r="H45" i="160"/>
  <c r="G45" i="160"/>
  <c r="E45" i="160"/>
  <c r="D45" i="160"/>
  <c r="C45" i="160"/>
  <c r="B45" i="160"/>
  <c r="S44" i="160"/>
  <c r="R44" i="160"/>
  <c r="Q44" i="160"/>
  <c r="P44" i="160"/>
  <c r="O44" i="160"/>
  <c r="N44" i="160"/>
  <c r="M44" i="160"/>
  <c r="L44" i="160"/>
  <c r="K44" i="160"/>
  <c r="J44" i="160"/>
  <c r="I44" i="160"/>
  <c r="H44" i="160"/>
  <c r="G44" i="160"/>
  <c r="E44" i="160"/>
  <c r="D44" i="160"/>
  <c r="C44" i="160"/>
  <c r="B44" i="160"/>
  <c r="S43" i="160"/>
  <c r="R43" i="160"/>
  <c r="Q43" i="160"/>
  <c r="P43" i="160"/>
  <c r="O43" i="160"/>
  <c r="N43" i="160"/>
  <c r="M43" i="160"/>
  <c r="L43" i="160"/>
  <c r="K43" i="160"/>
  <c r="J43" i="160"/>
  <c r="I43" i="160"/>
  <c r="H43" i="160"/>
  <c r="G43" i="160"/>
  <c r="E43" i="160"/>
  <c r="D43" i="160"/>
  <c r="C43" i="160"/>
  <c r="B43" i="160"/>
  <c r="S42" i="160"/>
  <c r="R42" i="160"/>
  <c r="Q42" i="160"/>
  <c r="P42" i="160"/>
  <c r="O42" i="160"/>
  <c r="N42" i="160"/>
  <c r="M42" i="160"/>
  <c r="L42" i="160"/>
  <c r="K42" i="160"/>
  <c r="J42" i="160"/>
  <c r="I42" i="160"/>
  <c r="H42" i="160"/>
  <c r="G42" i="160"/>
  <c r="E42" i="160"/>
  <c r="D42" i="160"/>
  <c r="C42" i="160"/>
  <c r="B42" i="160"/>
  <c r="S41" i="160"/>
  <c r="R41" i="160"/>
  <c r="Q41" i="160"/>
  <c r="P41" i="160"/>
  <c r="O41" i="160"/>
  <c r="N41" i="160"/>
  <c r="M41" i="160"/>
  <c r="L41" i="160"/>
  <c r="K41" i="160"/>
  <c r="J41" i="160"/>
  <c r="I41" i="160"/>
  <c r="H41" i="160"/>
  <c r="G41" i="160"/>
  <c r="E41" i="160"/>
  <c r="D41" i="160"/>
  <c r="C41" i="160"/>
  <c r="B41" i="160"/>
  <c r="S39" i="160"/>
  <c r="R39" i="160"/>
  <c r="Q39" i="160"/>
  <c r="P39" i="160"/>
  <c r="O39" i="160"/>
  <c r="N39" i="160"/>
  <c r="M39" i="160"/>
  <c r="L39" i="160"/>
  <c r="K39" i="160"/>
  <c r="J39" i="160"/>
  <c r="I39" i="160"/>
  <c r="H39" i="160"/>
  <c r="G39" i="160"/>
  <c r="E39" i="160"/>
  <c r="D39" i="160"/>
  <c r="C39" i="160"/>
  <c r="B39" i="160"/>
  <c r="S38" i="160"/>
  <c r="R38" i="160"/>
  <c r="Q38" i="160"/>
  <c r="P38" i="160"/>
  <c r="O38" i="160"/>
  <c r="N38" i="160"/>
  <c r="M38" i="160"/>
  <c r="L38" i="160"/>
  <c r="K38" i="160"/>
  <c r="J38" i="160"/>
  <c r="I38" i="160"/>
  <c r="H38" i="160"/>
  <c r="G38" i="160"/>
  <c r="E38" i="160"/>
  <c r="D38" i="160"/>
  <c r="C38" i="160"/>
  <c r="B38" i="160"/>
  <c r="S46" i="158"/>
  <c r="R46" i="158"/>
  <c r="Q46" i="158"/>
  <c r="P46" i="158"/>
  <c r="O46" i="158"/>
  <c r="N46" i="158"/>
  <c r="M46" i="158"/>
  <c r="L46" i="158"/>
  <c r="K46" i="158"/>
  <c r="J46" i="158"/>
  <c r="I46" i="158"/>
  <c r="H46" i="158"/>
  <c r="G46" i="158"/>
  <c r="E46" i="158"/>
  <c r="D46" i="158"/>
  <c r="C46" i="158"/>
  <c r="B46" i="158"/>
  <c r="S45" i="158"/>
  <c r="R45" i="158"/>
  <c r="Q45" i="158"/>
  <c r="P45" i="158"/>
  <c r="O45" i="158"/>
  <c r="N45" i="158"/>
  <c r="M45" i="158"/>
  <c r="L45" i="158"/>
  <c r="K45" i="158"/>
  <c r="J45" i="158"/>
  <c r="I45" i="158"/>
  <c r="H45" i="158"/>
  <c r="G45" i="158"/>
  <c r="E45" i="158"/>
  <c r="D45" i="158"/>
  <c r="C45" i="158"/>
  <c r="B45" i="158"/>
  <c r="S44" i="158"/>
  <c r="R44" i="158"/>
  <c r="Q44" i="158"/>
  <c r="P44" i="158"/>
  <c r="O44" i="158"/>
  <c r="N44" i="158"/>
  <c r="M44" i="158"/>
  <c r="L44" i="158"/>
  <c r="K44" i="158"/>
  <c r="J44" i="158"/>
  <c r="I44" i="158"/>
  <c r="H44" i="158"/>
  <c r="G44" i="158"/>
  <c r="E44" i="158"/>
  <c r="D44" i="158"/>
  <c r="C44" i="158"/>
  <c r="B44" i="158"/>
  <c r="S43" i="158"/>
  <c r="R43" i="158"/>
  <c r="Q43" i="158"/>
  <c r="P43" i="158"/>
  <c r="O43" i="158"/>
  <c r="N43" i="158"/>
  <c r="M43" i="158"/>
  <c r="L43" i="158"/>
  <c r="K43" i="158"/>
  <c r="J43" i="158"/>
  <c r="I43" i="158"/>
  <c r="H43" i="158"/>
  <c r="G43" i="158"/>
  <c r="E43" i="158"/>
  <c r="D43" i="158"/>
  <c r="C43" i="158"/>
  <c r="B43" i="158"/>
  <c r="S42" i="158"/>
  <c r="R42" i="158"/>
  <c r="Q42" i="158"/>
  <c r="P42" i="158"/>
  <c r="O42" i="158"/>
  <c r="N42" i="158"/>
  <c r="M42" i="158"/>
  <c r="L42" i="158"/>
  <c r="K42" i="158"/>
  <c r="J42" i="158"/>
  <c r="I42" i="158"/>
  <c r="H42" i="158"/>
  <c r="G42" i="158"/>
  <c r="E42" i="158"/>
  <c r="D42" i="158"/>
  <c r="C42" i="158"/>
  <c r="B42" i="158"/>
  <c r="S41" i="158"/>
  <c r="R41" i="158"/>
  <c r="Q41" i="158"/>
  <c r="P41" i="158"/>
  <c r="O41" i="158"/>
  <c r="N41" i="158"/>
  <c r="M41" i="158"/>
  <c r="L41" i="158"/>
  <c r="K41" i="158"/>
  <c r="J41" i="158"/>
  <c r="I41" i="158"/>
  <c r="H41" i="158"/>
  <c r="G41" i="158"/>
  <c r="E41" i="158"/>
  <c r="D41" i="158"/>
  <c r="C41" i="158"/>
  <c r="B41" i="158"/>
  <c r="S39" i="158"/>
  <c r="R39" i="158"/>
  <c r="Q39" i="158"/>
  <c r="P39" i="158"/>
  <c r="O39" i="158"/>
  <c r="N39" i="158"/>
  <c r="M39" i="158"/>
  <c r="L39" i="158"/>
  <c r="K39" i="158"/>
  <c r="J39" i="158"/>
  <c r="I39" i="158"/>
  <c r="H39" i="158"/>
  <c r="G39" i="158"/>
  <c r="E39" i="158"/>
  <c r="D39" i="158"/>
  <c r="C39" i="158"/>
  <c r="B39" i="158"/>
  <c r="S38" i="158"/>
  <c r="R38" i="158"/>
  <c r="Q38" i="158"/>
  <c r="P38" i="158"/>
  <c r="O38" i="158"/>
  <c r="N38" i="158"/>
  <c r="M38" i="158"/>
  <c r="L38" i="158"/>
  <c r="K38" i="158"/>
  <c r="J38" i="158"/>
  <c r="I38" i="158"/>
  <c r="H38" i="158"/>
  <c r="G38" i="158"/>
  <c r="E38" i="158"/>
  <c r="D38" i="158"/>
  <c r="C38" i="158"/>
  <c r="B38" i="158"/>
  <c r="B13" i="153" l="1"/>
  <c r="B13" i="154"/>
  <c r="B13" i="155"/>
  <c r="B13" i="152"/>
  <c r="B13" i="151"/>
  <c r="B13" i="41"/>
  <c r="B13" i="38"/>
  <c r="B13" i="145"/>
  <c r="B13" i="127"/>
  <c r="B13" i="37"/>
  <c r="B8" i="153"/>
  <c r="B8" i="154"/>
  <c r="B8" i="152"/>
  <c r="B8" i="151"/>
  <c r="B8" i="155"/>
  <c r="B8" i="41"/>
  <c r="B8" i="38"/>
  <c r="B8" i="145"/>
  <c r="B8" i="127"/>
  <c r="B8" i="37"/>
  <c r="B10" i="153"/>
  <c r="B10" i="154"/>
  <c r="B10" i="155"/>
  <c r="B10" i="152"/>
  <c r="B10" i="151"/>
  <c r="B10" i="41"/>
  <c r="B10" i="38"/>
  <c r="B10" i="145"/>
  <c r="B10" i="127"/>
  <c r="B10" i="37"/>
  <c r="B11" i="153" l="1"/>
  <c r="B11" i="154"/>
  <c r="B11" i="152"/>
  <c r="B11" i="151"/>
  <c r="B11" i="155"/>
  <c r="B11" i="41"/>
  <c r="B11" i="38"/>
  <c r="B11" i="145"/>
  <c r="B11" i="127"/>
  <c r="B11" i="37"/>
  <c r="B14" i="153"/>
  <c r="B14" i="154"/>
  <c r="B14" i="152"/>
  <c r="B14" i="151"/>
  <c r="B14" i="155"/>
  <c r="B14" i="41"/>
  <c r="B14" i="38"/>
  <c r="B14" i="145"/>
  <c r="B14" i="127"/>
  <c r="B14" i="37"/>
  <c r="I29" i="162"/>
  <c r="I29" i="158"/>
  <c r="I29" i="160"/>
  <c r="I29" i="161"/>
  <c r="M29" i="162"/>
  <c r="M29" i="161"/>
  <c r="M29" i="158"/>
  <c r="M29" i="160"/>
  <c r="P29" i="162"/>
  <c r="P29" i="158"/>
  <c r="P29" i="161"/>
  <c r="P29" i="160"/>
  <c r="H29" i="162"/>
  <c r="H29" i="161"/>
  <c r="H29" i="158"/>
  <c r="H29" i="160"/>
  <c r="O29" i="162"/>
  <c r="O29" i="160"/>
  <c r="O29" i="158"/>
  <c r="O29" i="161"/>
  <c r="Q29" i="162"/>
  <c r="Q29" i="158"/>
  <c r="Q29" i="161"/>
  <c r="Q29" i="160"/>
  <c r="D29" i="162"/>
  <c r="D29" i="158"/>
  <c r="D29" i="161"/>
  <c r="D29" i="160"/>
  <c r="L29" i="162"/>
  <c r="L29" i="161"/>
  <c r="L29" i="158"/>
  <c r="L29" i="160"/>
  <c r="C29" i="162"/>
  <c r="C29" i="158"/>
  <c r="C29" i="161"/>
  <c r="C29" i="160"/>
  <c r="S29" i="162"/>
  <c r="S29" i="161"/>
  <c r="S29" i="160"/>
  <c r="S29" i="158"/>
  <c r="K29" i="162"/>
  <c r="K29" i="160"/>
  <c r="K29" i="161"/>
  <c r="K29" i="158"/>
  <c r="G29" i="162"/>
  <c r="G29" i="160"/>
  <c r="G29" i="161"/>
  <c r="G29" i="158"/>
  <c r="B29" i="162"/>
  <c r="B29" i="161"/>
  <c r="B29" i="160"/>
  <c r="B29" i="158"/>
  <c r="R29" i="161"/>
  <c r="R29" i="160"/>
  <c r="R29" i="162"/>
  <c r="R29" i="158"/>
  <c r="N29" i="161"/>
  <c r="N29" i="162"/>
  <c r="N29" i="160"/>
  <c r="N29" i="158"/>
  <c r="J29" i="161"/>
  <c r="J29" i="162"/>
  <c r="J29" i="160"/>
  <c r="J29" i="158"/>
  <c r="E29" i="161"/>
  <c r="E29" i="160"/>
  <c r="E29" i="162"/>
  <c r="E29" i="158"/>
  <c r="E7" i="38" l="1"/>
  <c r="E7" i="41"/>
  <c r="E4" i="145"/>
  <c r="E5" i="145"/>
  <c r="E7" i="145"/>
  <c r="E4" i="127"/>
  <c r="E5" i="127"/>
  <c r="E7" i="127"/>
  <c r="E4" i="37"/>
  <c r="E5" i="37"/>
  <c r="E7" i="37"/>
  <c r="E5" i="41" l="1"/>
  <c r="E5" i="38"/>
  <c r="E4" i="41"/>
  <c r="E4" i="38"/>
  <c r="AO41" i="40" l="1"/>
  <c r="AP41" i="40"/>
  <c r="AQ41" i="40"/>
  <c r="AR41" i="40"/>
  <c r="AS41" i="40"/>
  <c r="AO50" i="40"/>
  <c r="AP50" i="40"/>
  <c r="AQ50" i="40"/>
  <c r="AR50" i="40"/>
  <c r="AS50" i="40"/>
  <c r="AO51" i="40"/>
  <c r="AP51" i="40"/>
  <c r="AQ51" i="40"/>
  <c r="AR51" i="40"/>
  <c r="AS51" i="40"/>
  <c r="AO53" i="40"/>
  <c r="AP53" i="40"/>
  <c r="AQ53" i="40"/>
  <c r="AR53" i="40"/>
  <c r="AS53" i="40"/>
  <c r="AO54" i="40"/>
  <c r="AP54" i="40"/>
  <c r="AQ54" i="40"/>
  <c r="AR54" i="40"/>
  <c r="AS54" i="40"/>
  <c r="AO55" i="40"/>
  <c r="AP55" i="40"/>
  <c r="AQ55" i="40"/>
  <c r="AR55" i="40"/>
  <c r="AS55" i="40"/>
  <c r="AO56" i="40"/>
  <c r="AP56" i="40"/>
  <c r="AQ56" i="40"/>
  <c r="AR56" i="40"/>
  <c r="AS56" i="40"/>
  <c r="AO57" i="40"/>
  <c r="AP57" i="40"/>
  <c r="AQ57" i="40"/>
  <c r="AR57" i="40"/>
  <c r="AS57" i="40"/>
  <c r="AO58" i="40"/>
  <c r="AP58" i="40"/>
  <c r="AQ58" i="40"/>
  <c r="AR58" i="40"/>
  <c r="AS58" i="40"/>
  <c r="X41" i="40"/>
  <c r="Y41" i="40"/>
  <c r="Z41" i="40"/>
  <c r="AA41" i="40"/>
  <c r="AB41" i="40"/>
  <c r="AC41" i="40"/>
  <c r="AD41" i="40"/>
  <c r="AE41" i="40"/>
  <c r="AF41" i="40"/>
  <c r="AG41" i="40"/>
  <c r="AH41" i="40"/>
  <c r="AI41" i="40"/>
  <c r="AJ41" i="40"/>
  <c r="AK41" i="40"/>
  <c r="AL41" i="40"/>
  <c r="AM41" i="40"/>
  <c r="AN41" i="40"/>
  <c r="W50" i="40"/>
  <c r="X50" i="40"/>
  <c r="Y50" i="40"/>
  <c r="Z50" i="40"/>
  <c r="AA50" i="40"/>
  <c r="AB50" i="40"/>
  <c r="AC50" i="40"/>
  <c r="AD50" i="40"/>
  <c r="AE50" i="40"/>
  <c r="AF50" i="40"/>
  <c r="AG50" i="40"/>
  <c r="AH50" i="40"/>
  <c r="AI50" i="40"/>
  <c r="AJ50" i="40"/>
  <c r="AK50" i="40"/>
  <c r="AL50" i="40"/>
  <c r="AM50" i="40"/>
  <c r="AN50" i="40"/>
  <c r="W51" i="40"/>
  <c r="X51" i="40"/>
  <c r="Y51" i="40"/>
  <c r="Z51" i="40"/>
  <c r="AA51" i="40"/>
  <c r="AB51" i="40"/>
  <c r="AC51" i="40"/>
  <c r="AD51" i="40"/>
  <c r="AE51" i="40"/>
  <c r="AF51" i="40"/>
  <c r="AG51" i="40"/>
  <c r="AH51" i="40"/>
  <c r="AI51" i="40"/>
  <c r="AJ51" i="40"/>
  <c r="AK51" i="40"/>
  <c r="AL51" i="40"/>
  <c r="AM51" i="40"/>
  <c r="AN51" i="40"/>
  <c r="W53" i="40"/>
  <c r="X53" i="40"/>
  <c r="Y53" i="40"/>
  <c r="Z53" i="40"/>
  <c r="AA53" i="40"/>
  <c r="AB53" i="40"/>
  <c r="AC53" i="40"/>
  <c r="AD53" i="40"/>
  <c r="AE53" i="40"/>
  <c r="AF53" i="40"/>
  <c r="AG53" i="40"/>
  <c r="AH53" i="40"/>
  <c r="AI53" i="40"/>
  <c r="AJ53" i="40"/>
  <c r="AK53" i="40"/>
  <c r="AL53" i="40"/>
  <c r="AM53" i="40"/>
  <c r="AN53" i="40"/>
  <c r="W54" i="40"/>
  <c r="X54" i="40"/>
  <c r="Y54" i="40"/>
  <c r="Z54" i="40"/>
  <c r="AA54" i="40"/>
  <c r="AB54" i="40"/>
  <c r="AC54" i="40"/>
  <c r="AD54" i="40"/>
  <c r="AE54" i="40"/>
  <c r="AF54" i="40"/>
  <c r="AG54" i="40"/>
  <c r="AH54" i="40"/>
  <c r="AI54" i="40"/>
  <c r="AJ54" i="40"/>
  <c r="AK54" i="40"/>
  <c r="AL54" i="40"/>
  <c r="AM54" i="40"/>
  <c r="AN54" i="40"/>
  <c r="W55" i="40"/>
  <c r="X55" i="40"/>
  <c r="Y55" i="40"/>
  <c r="Z55" i="40"/>
  <c r="AA55" i="40"/>
  <c r="AB55" i="40"/>
  <c r="AC55" i="40"/>
  <c r="AD55" i="40"/>
  <c r="AE55" i="40"/>
  <c r="AF55" i="40"/>
  <c r="AG55" i="40"/>
  <c r="AH55" i="40"/>
  <c r="AI55" i="40"/>
  <c r="AJ55" i="40"/>
  <c r="AK55" i="40"/>
  <c r="AL55" i="40"/>
  <c r="AM55" i="40"/>
  <c r="AN55" i="40"/>
  <c r="W56" i="40"/>
  <c r="X56" i="40"/>
  <c r="Y56" i="40"/>
  <c r="Z56" i="40"/>
  <c r="AA56" i="40"/>
  <c r="AB56" i="40"/>
  <c r="AC56" i="40"/>
  <c r="AD56" i="40"/>
  <c r="AE56" i="40"/>
  <c r="AF56" i="40"/>
  <c r="AG56" i="40"/>
  <c r="AH56" i="40"/>
  <c r="AI56" i="40"/>
  <c r="AJ56" i="40"/>
  <c r="AK56" i="40"/>
  <c r="AL56" i="40"/>
  <c r="AM56" i="40"/>
  <c r="AN56" i="40"/>
  <c r="W57" i="40"/>
  <c r="X57" i="40"/>
  <c r="Y57" i="40"/>
  <c r="Z57" i="40"/>
  <c r="AA57" i="40"/>
  <c r="AB57" i="40"/>
  <c r="AC57" i="40"/>
  <c r="AD57" i="40"/>
  <c r="AE57" i="40"/>
  <c r="AF57" i="40"/>
  <c r="AG57" i="40"/>
  <c r="AH57" i="40"/>
  <c r="AI57" i="40"/>
  <c r="AJ57" i="40"/>
  <c r="AK57" i="40"/>
  <c r="AL57" i="40"/>
  <c r="AM57" i="40"/>
  <c r="AN57" i="40"/>
  <c r="W58" i="40"/>
  <c r="X58" i="40"/>
  <c r="Y58" i="40"/>
  <c r="Z58" i="40"/>
  <c r="AA58" i="40"/>
  <c r="AB58" i="40"/>
  <c r="AC58" i="40"/>
  <c r="AD58" i="40"/>
  <c r="AE58" i="40"/>
  <c r="AF58" i="40"/>
  <c r="AG58" i="40"/>
  <c r="AH58" i="40"/>
  <c r="AI58" i="40"/>
  <c r="AJ58" i="40"/>
  <c r="AK58" i="40"/>
  <c r="AL58" i="40"/>
  <c r="AM58" i="40"/>
  <c r="AN58" i="40"/>
  <c r="X41" i="29"/>
  <c r="Y41" i="29"/>
  <c r="Z41" i="29"/>
  <c r="AA41" i="29"/>
  <c r="AB41" i="29"/>
  <c r="AC41" i="29"/>
  <c r="AD41" i="29"/>
  <c r="AE41" i="29"/>
  <c r="AF41" i="29"/>
  <c r="AG41" i="29"/>
  <c r="AH41" i="29"/>
  <c r="AI41" i="29"/>
  <c r="AJ41" i="29"/>
  <c r="AK41" i="29"/>
  <c r="AL41" i="29"/>
  <c r="AM41" i="29"/>
  <c r="AN41" i="29"/>
  <c r="AO41" i="29"/>
  <c r="AP41" i="29"/>
  <c r="AQ41" i="29"/>
  <c r="AR41" i="29"/>
  <c r="AS41"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W41" i="40" l="1"/>
  <c r="W41" i="29"/>
  <c r="AR42" i="40"/>
  <c r="AR42" i="29"/>
  <c r="AJ42" i="40"/>
  <c r="AJ42" i="29"/>
  <c r="AB42" i="40"/>
  <c r="AB42" i="29"/>
  <c r="AA42" i="40"/>
  <c r="AA42" i="29"/>
  <c r="AE42" i="40"/>
  <c r="AE42" i="29"/>
  <c r="AL42" i="29"/>
  <c r="AL42" i="40"/>
  <c r="AD42" i="29"/>
  <c r="AD42" i="40"/>
  <c r="AN42" i="40"/>
  <c r="AN42" i="29"/>
  <c r="AF42" i="40"/>
  <c r="AF42" i="29"/>
  <c r="X42" i="40"/>
  <c r="X42" i="29"/>
  <c r="AM42" i="40"/>
  <c r="AM42" i="29"/>
  <c r="AQ42" i="40"/>
  <c r="AQ42" i="29"/>
  <c r="AI42" i="40"/>
  <c r="AI42" i="29"/>
  <c r="Z42" i="29"/>
  <c r="Z42" i="40"/>
  <c r="AP42" i="40"/>
  <c r="AP42" i="29"/>
  <c r="AH42" i="29"/>
  <c r="AH42" i="40"/>
  <c r="AS42" i="29"/>
  <c r="AS42" i="40"/>
  <c r="AO42" i="40"/>
  <c r="AO42" i="29"/>
  <c r="AK42" i="29"/>
  <c r="AK42" i="40"/>
  <c r="AG42" i="40"/>
  <c r="AG42" i="29"/>
  <c r="AC42" i="29"/>
  <c r="AC42" i="40"/>
  <c r="Y42" i="40"/>
  <c r="Y42" i="29"/>
  <c r="W42" i="40" l="1"/>
  <c r="W42" i="29"/>
  <c r="AS43" i="40"/>
  <c r="AS43" i="29"/>
  <c r="AI43" i="29"/>
  <c r="AI43" i="40"/>
  <c r="X43" i="29"/>
  <c r="X43" i="40"/>
  <c r="AL43" i="40"/>
  <c r="AL43" i="29"/>
  <c r="Y43" i="40"/>
  <c r="Y43" i="29"/>
  <c r="AO43" i="40"/>
  <c r="AO43" i="29"/>
  <c r="AM43" i="29"/>
  <c r="AM43" i="40"/>
  <c r="AD43" i="40"/>
  <c r="AD43" i="29"/>
  <c r="AB43" i="29"/>
  <c r="AB43" i="40"/>
  <c r="AK43" i="40"/>
  <c r="AK43" i="29"/>
  <c r="AP43" i="40"/>
  <c r="AP43" i="29"/>
  <c r="AQ43" i="29"/>
  <c r="AQ43" i="40"/>
  <c r="AN43" i="29"/>
  <c r="AN43" i="40"/>
  <c r="AA43" i="29"/>
  <c r="AA43" i="40"/>
  <c r="AC43" i="40"/>
  <c r="AC43" i="29"/>
  <c r="AJ43" i="29"/>
  <c r="AJ43" i="40"/>
  <c r="Z43" i="40"/>
  <c r="Z43" i="29"/>
  <c r="AG43" i="40"/>
  <c r="AG43" i="29"/>
  <c r="AH43" i="40"/>
  <c r="AH43" i="29"/>
  <c r="AF43" i="29"/>
  <c r="AF43" i="40"/>
  <c r="AE43" i="29"/>
  <c r="AE43" i="40"/>
  <c r="AR43" i="29"/>
  <c r="AR43" i="40"/>
  <c r="W43" i="29" l="1"/>
  <c r="W43" i="40"/>
  <c r="AE44" i="40"/>
  <c r="AE44" i="29"/>
  <c r="AA44" i="40"/>
  <c r="AA44" i="29"/>
  <c r="AK44" i="29"/>
  <c r="AK44" i="40"/>
  <c r="AO44" i="40"/>
  <c r="AO44" i="29"/>
  <c r="AI44" i="40"/>
  <c r="AI44" i="29"/>
  <c r="AR44" i="40"/>
  <c r="AR44" i="29"/>
  <c r="AP44" i="29"/>
  <c r="AP44" i="40"/>
  <c r="AM44" i="40"/>
  <c r="AM44" i="29"/>
  <c r="W44" i="29"/>
  <c r="AJ44" i="29"/>
  <c r="AJ44" i="40"/>
  <c r="AQ44" i="40"/>
  <c r="AQ44" i="29"/>
  <c r="AD44" i="40"/>
  <c r="AD44" i="29"/>
  <c r="AL44" i="40"/>
  <c r="AL44" i="29"/>
  <c r="AG44" i="29"/>
  <c r="AG44" i="40"/>
  <c r="AH44" i="29"/>
  <c r="AH44" i="40"/>
  <c r="AC44" i="29"/>
  <c r="AC44" i="40"/>
  <c r="X44" i="29"/>
  <c r="X44" i="40"/>
  <c r="AF44" i="29"/>
  <c r="AF44" i="40"/>
  <c r="Z44" i="29"/>
  <c r="Z44" i="40"/>
  <c r="AN44" i="29"/>
  <c r="AN44" i="40"/>
  <c r="AB44" i="29"/>
  <c r="AB44" i="40"/>
  <c r="Y44" i="29"/>
  <c r="Y44" i="40"/>
  <c r="AS44" i="40"/>
  <c r="AS44" i="29"/>
  <c r="W44" i="40" l="1"/>
  <c r="AF45" i="29"/>
  <c r="AF45" i="40"/>
  <c r="AJ45" i="40"/>
  <c r="AJ45" i="29"/>
  <c r="AR45" i="40"/>
  <c r="AR45" i="29"/>
  <c r="AS45" i="29"/>
  <c r="AS45" i="40"/>
  <c r="AH45" i="40"/>
  <c r="AH45" i="29"/>
  <c r="AQ45" i="40"/>
  <c r="AQ45" i="29"/>
  <c r="AP45" i="29"/>
  <c r="AP45" i="40"/>
  <c r="AK45" i="40"/>
  <c r="AK45" i="29"/>
  <c r="AN45" i="29"/>
  <c r="AN45" i="40"/>
  <c r="AC45" i="40"/>
  <c r="AC45" i="29"/>
  <c r="AD45" i="40"/>
  <c r="AD45" i="29"/>
  <c r="AM45" i="29"/>
  <c r="AM45" i="40"/>
  <c r="AO45" i="29"/>
  <c r="AO45" i="40"/>
  <c r="Y45" i="40"/>
  <c r="Y45" i="29"/>
  <c r="AG45" i="40"/>
  <c r="AG45" i="29"/>
  <c r="AA45" i="40"/>
  <c r="AA45" i="29"/>
  <c r="Z45" i="40"/>
  <c r="Z45" i="29"/>
  <c r="AB45" i="40"/>
  <c r="AB45" i="29"/>
  <c r="X45" i="29"/>
  <c r="X45" i="40"/>
  <c r="AL45" i="40"/>
  <c r="AL45" i="29"/>
  <c r="AI45" i="40"/>
  <c r="AI45" i="29"/>
  <c r="AE45" i="40"/>
  <c r="AE45" i="29"/>
  <c r="B50" i="40"/>
  <c r="C50" i="40"/>
  <c r="D50" i="40"/>
  <c r="G50" i="40"/>
  <c r="H50" i="40"/>
  <c r="I50" i="40"/>
  <c r="J50" i="40"/>
  <c r="K50" i="40"/>
  <c r="L50" i="40"/>
  <c r="M50" i="40"/>
  <c r="N50" i="40"/>
  <c r="O50" i="40"/>
  <c r="P50" i="40"/>
  <c r="Q50" i="40"/>
  <c r="R50" i="40"/>
  <c r="S50" i="40"/>
  <c r="T50" i="40"/>
  <c r="U50" i="40"/>
  <c r="B51" i="40"/>
  <c r="C51" i="40"/>
  <c r="D51" i="40"/>
  <c r="G51" i="40"/>
  <c r="H51" i="40"/>
  <c r="I51" i="40"/>
  <c r="J51" i="40"/>
  <c r="K51" i="40"/>
  <c r="L51" i="40"/>
  <c r="M51" i="40"/>
  <c r="N51" i="40"/>
  <c r="O51" i="40"/>
  <c r="P51" i="40"/>
  <c r="Q51" i="40"/>
  <c r="R51" i="40"/>
  <c r="S51" i="40"/>
  <c r="T51" i="40"/>
  <c r="U51" i="40"/>
  <c r="B53" i="40"/>
  <c r="C53" i="40"/>
  <c r="D53" i="40"/>
  <c r="G53" i="40"/>
  <c r="H53" i="40"/>
  <c r="I53" i="40"/>
  <c r="J53" i="40"/>
  <c r="K53" i="40"/>
  <c r="L53" i="40"/>
  <c r="M53" i="40"/>
  <c r="N53" i="40"/>
  <c r="O53" i="40"/>
  <c r="P53" i="40"/>
  <c r="Q53" i="40"/>
  <c r="R53" i="40"/>
  <c r="S53" i="40"/>
  <c r="T53" i="40"/>
  <c r="U53" i="40"/>
  <c r="B54" i="40"/>
  <c r="C54" i="40"/>
  <c r="D54" i="40"/>
  <c r="G54" i="40"/>
  <c r="H54" i="40"/>
  <c r="I54" i="40"/>
  <c r="J54" i="40"/>
  <c r="K54" i="40"/>
  <c r="L54" i="40"/>
  <c r="M54" i="40"/>
  <c r="N54" i="40"/>
  <c r="O54" i="40"/>
  <c r="P54" i="40"/>
  <c r="Q54" i="40"/>
  <c r="R54" i="40"/>
  <c r="S54" i="40"/>
  <c r="T54" i="40"/>
  <c r="U54" i="40"/>
  <c r="B55" i="40"/>
  <c r="C55" i="40"/>
  <c r="D55" i="40"/>
  <c r="G55" i="40"/>
  <c r="H55" i="40"/>
  <c r="I55" i="40"/>
  <c r="J55" i="40"/>
  <c r="K55" i="40"/>
  <c r="L55" i="40"/>
  <c r="M55" i="40"/>
  <c r="N55" i="40"/>
  <c r="O55" i="40"/>
  <c r="P55" i="40"/>
  <c r="Q55" i="40"/>
  <c r="R55" i="40"/>
  <c r="S55" i="40"/>
  <c r="T55" i="40"/>
  <c r="U55" i="40"/>
  <c r="B56" i="40"/>
  <c r="C56" i="40"/>
  <c r="D56" i="40"/>
  <c r="G56" i="40"/>
  <c r="H56" i="40"/>
  <c r="I56" i="40"/>
  <c r="J56" i="40"/>
  <c r="K56" i="40"/>
  <c r="L56" i="40"/>
  <c r="M56" i="40"/>
  <c r="N56" i="40"/>
  <c r="O56" i="40"/>
  <c r="P56" i="40"/>
  <c r="Q56" i="40"/>
  <c r="R56" i="40"/>
  <c r="S56" i="40"/>
  <c r="T56" i="40"/>
  <c r="U56" i="40"/>
  <c r="B57" i="40"/>
  <c r="C57" i="40"/>
  <c r="D57" i="40"/>
  <c r="G57" i="40"/>
  <c r="H57" i="40"/>
  <c r="I57" i="40"/>
  <c r="J57" i="40"/>
  <c r="K57" i="40"/>
  <c r="L57" i="40"/>
  <c r="M57" i="40"/>
  <c r="N57" i="40"/>
  <c r="O57" i="40"/>
  <c r="P57" i="40"/>
  <c r="Q57" i="40"/>
  <c r="R57" i="40"/>
  <c r="S57" i="40"/>
  <c r="T57" i="40"/>
  <c r="U57" i="40"/>
  <c r="B58" i="40"/>
  <c r="C58" i="40"/>
  <c r="D58" i="40"/>
  <c r="G58" i="40"/>
  <c r="H58" i="40"/>
  <c r="I58" i="40"/>
  <c r="J58" i="40"/>
  <c r="K58" i="40"/>
  <c r="L58" i="40"/>
  <c r="M58" i="40"/>
  <c r="N58" i="40"/>
  <c r="O58" i="40"/>
  <c r="P58" i="40"/>
  <c r="Q58" i="40"/>
  <c r="R58" i="40"/>
  <c r="S58" i="40"/>
  <c r="T58" i="40"/>
  <c r="U58" i="40"/>
  <c r="B50" i="115"/>
  <c r="C50" i="115"/>
  <c r="D50" i="115"/>
  <c r="G50" i="115"/>
  <c r="H50" i="115"/>
  <c r="I50" i="115"/>
  <c r="J50" i="115"/>
  <c r="K50" i="115"/>
  <c r="L50" i="115"/>
  <c r="M50" i="115"/>
  <c r="N50" i="115"/>
  <c r="O50" i="115"/>
  <c r="P50" i="115"/>
  <c r="Q50" i="115"/>
  <c r="R50" i="115"/>
  <c r="S50" i="115"/>
  <c r="T50" i="115"/>
  <c r="U50" i="115"/>
  <c r="B51" i="115"/>
  <c r="C51" i="115"/>
  <c r="D51" i="115"/>
  <c r="G51" i="115"/>
  <c r="H51" i="115"/>
  <c r="I51" i="115"/>
  <c r="J51" i="115"/>
  <c r="K51" i="115"/>
  <c r="L51" i="115"/>
  <c r="M51" i="115"/>
  <c r="N51" i="115"/>
  <c r="O51" i="115"/>
  <c r="P51" i="115"/>
  <c r="Q51" i="115"/>
  <c r="R51" i="115"/>
  <c r="S51" i="115"/>
  <c r="T51" i="115"/>
  <c r="U51" i="115"/>
  <c r="B53" i="115"/>
  <c r="C53" i="115"/>
  <c r="D53" i="115"/>
  <c r="G53" i="115"/>
  <c r="H53" i="115"/>
  <c r="I53" i="115"/>
  <c r="J53" i="115"/>
  <c r="K53" i="115"/>
  <c r="L53" i="115"/>
  <c r="M53" i="115"/>
  <c r="N53" i="115"/>
  <c r="O53" i="115"/>
  <c r="P53" i="115"/>
  <c r="Q53" i="115"/>
  <c r="R53" i="115"/>
  <c r="S53" i="115"/>
  <c r="T53" i="115"/>
  <c r="U53" i="115"/>
  <c r="B54" i="115"/>
  <c r="C54" i="115"/>
  <c r="D54" i="115"/>
  <c r="G54" i="115"/>
  <c r="H54" i="115"/>
  <c r="I54" i="115"/>
  <c r="J54" i="115"/>
  <c r="K54" i="115"/>
  <c r="L54" i="115"/>
  <c r="M54" i="115"/>
  <c r="N54" i="115"/>
  <c r="O54" i="115"/>
  <c r="P54" i="115"/>
  <c r="Q54" i="115"/>
  <c r="R54" i="115"/>
  <c r="S54" i="115"/>
  <c r="T54" i="115"/>
  <c r="U54" i="115"/>
  <c r="B55" i="115"/>
  <c r="C55" i="115"/>
  <c r="D55" i="115"/>
  <c r="G55" i="115"/>
  <c r="H55" i="115"/>
  <c r="I55" i="115"/>
  <c r="J55" i="115"/>
  <c r="K55" i="115"/>
  <c r="L55" i="115"/>
  <c r="M55" i="115"/>
  <c r="N55" i="115"/>
  <c r="O55" i="115"/>
  <c r="P55" i="115"/>
  <c r="Q55" i="115"/>
  <c r="R55" i="115"/>
  <c r="S55" i="115"/>
  <c r="T55" i="115"/>
  <c r="U55" i="115"/>
  <c r="B56" i="115"/>
  <c r="C56" i="115"/>
  <c r="D56" i="115"/>
  <c r="G56" i="115"/>
  <c r="H56" i="115"/>
  <c r="I56" i="115"/>
  <c r="J56" i="115"/>
  <c r="K56" i="115"/>
  <c r="L56" i="115"/>
  <c r="M56" i="115"/>
  <c r="N56" i="115"/>
  <c r="O56" i="115"/>
  <c r="P56" i="115"/>
  <c r="Q56" i="115"/>
  <c r="R56" i="115"/>
  <c r="S56" i="115"/>
  <c r="T56" i="115"/>
  <c r="U56" i="115"/>
  <c r="B57" i="115"/>
  <c r="C57" i="115"/>
  <c r="D57" i="115"/>
  <c r="G57" i="115"/>
  <c r="H57" i="115"/>
  <c r="I57" i="115"/>
  <c r="J57" i="115"/>
  <c r="K57" i="115"/>
  <c r="L57" i="115"/>
  <c r="M57" i="115"/>
  <c r="N57" i="115"/>
  <c r="O57" i="115"/>
  <c r="P57" i="115"/>
  <c r="Q57" i="115"/>
  <c r="R57" i="115"/>
  <c r="S57" i="115"/>
  <c r="T57" i="115"/>
  <c r="U57" i="115"/>
  <c r="B58" i="115"/>
  <c r="C58" i="115"/>
  <c r="D58" i="115"/>
  <c r="G58" i="115"/>
  <c r="H58" i="115"/>
  <c r="I58" i="115"/>
  <c r="J58" i="115"/>
  <c r="K58" i="115"/>
  <c r="L58" i="115"/>
  <c r="M58" i="115"/>
  <c r="N58" i="115"/>
  <c r="O58" i="115"/>
  <c r="P58" i="115"/>
  <c r="Q58" i="115"/>
  <c r="R58" i="115"/>
  <c r="S58" i="115"/>
  <c r="T58" i="115"/>
  <c r="U58" i="115"/>
  <c r="Q50" i="77"/>
  <c r="R50" i="77"/>
  <c r="S50" i="77"/>
  <c r="T50" i="77"/>
  <c r="U50" i="77"/>
  <c r="Q51" i="77"/>
  <c r="R51" i="77"/>
  <c r="S51" i="77"/>
  <c r="T51" i="77"/>
  <c r="U51" i="77"/>
  <c r="Q53" i="77"/>
  <c r="R53" i="77"/>
  <c r="S53" i="77"/>
  <c r="T53" i="77"/>
  <c r="U53" i="77"/>
  <c r="Q54" i="77"/>
  <c r="R54" i="77"/>
  <c r="S54" i="77"/>
  <c r="T54" i="77"/>
  <c r="U54" i="77"/>
  <c r="Q55" i="77"/>
  <c r="R55" i="77"/>
  <c r="S55" i="77"/>
  <c r="T55" i="77"/>
  <c r="U55" i="77"/>
  <c r="Q56" i="77"/>
  <c r="R56" i="77"/>
  <c r="S56" i="77"/>
  <c r="T56" i="77"/>
  <c r="U56" i="77"/>
  <c r="Q57" i="77"/>
  <c r="R57" i="77"/>
  <c r="S57" i="77"/>
  <c r="T57" i="77"/>
  <c r="U57" i="77"/>
  <c r="Q58" i="77"/>
  <c r="R58" i="77"/>
  <c r="S58" i="77"/>
  <c r="T58" i="77"/>
  <c r="U58" i="77"/>
  <c r="J50" i="77"/>
  <c r="K50" i="77"/>
  <c r="L50" i="77"/>
  <c r="M50" i="77"/>
  <c r="N50" i="77"/>
  <c r="O50" i="77"/>
  <c r="P50" i="77"/>
  <c r="J51" i="77"/>
  <c r="K51" i="77"/>
  <c r="L51" i="77"/>
  <c r="M51" i="77"/>
  <c r="N51" i="77"/>
  <c r="O51" i="77"/>
  <c r="P51" i="77"/>
  <c r="J53" i="77"/>
  <c r="K53" i="77"/>
  <c r="L53" i="77"/>
  <c r="M53" i="77"/>
  <c r="N53" i="77"/>
  <c r="O53" i="77"/>
  <c r="P53" i="77"/>
  <c r="J54" i="77"/>
  <c r="K54" i="77"/>
  <c r="L54" i="77"/>
  <c r="M54" i="77"/>
  <c r="N54" i="77"/>
  <c r="O54" i="77"/>
  <c r="P54" i="77"/>
  <c r="J55" i="77"/>
  <c r="K55" i="77"/>
  <c r="L55" i="77"/>
  <c r="M55" i="77"/>
  <c r="N55" i="77"/>
  <c r="O55" i="77"/>
  <c r="P55" i="77"/>
  <c r="J56" i="77"/>
  <c r="K56" i="77"/>
  <c r="L56" i="77"/>
  <c r="M56" i="77"/>
  <c r="N56" i="77"/>
  <c r="O56" i="77"/>
  <c r="P56" i="77"/>
  <c r="J57" i="77"/>
  <c r="K57" i="77"/>
  <c r="L57" i="77"/>
  <c r="M57" i="77"/>
  <c r="N57" i="77"/>
  <c r="O57" i="77"/>
  <c r="P57" i="77"/>
  <c r="J58" i="77"/>
  <c r="K58" i="77"/>
  <c r="L58" i="77"/>
  <c r="M58" i="77"/>
  <c r="N58" i="77"/>
  <c r="O58" i="77"/>
  <c r="P58" i="77"/>
  <c r="B50" i="77"/>
  <c r="C50" i="77"/>
  <c r="D50" i="77"/>
  <c r="G50" i="77"/>
  <c r="H50" i="77"/>
  <c r="I50" i="77"/>
  <c r="B51" i="77"/>
  <c r="C51" i="77"/>
  <c r="D51" i="77"/>
  <c r="G51" i="77"/>
  <c r="H51" i="77"/>
  <c r="I51" i="77"/>
  <c r="B53" i="77"/>
  <c r="C53" i="77"/>
  <c r="D53" i="77"/>
  <c r="G53" i="77"/>
  <c r="H53" i="77"/>
  <c r="I53" i="77"/>
  <c r="B54" i="77"/>
  <c r="C54" i="77"/>
  <c r="D54" i="77"/>
  <c r="G54" i="77"/>
  <c r="H54" i="77"/>
  <c r="I54" i="77"/>
  <c r="B55" i="77"/>
  <c r="C55" i="77"/>
  <c r="D55" i="77"/>
  <c r="G55" i="77"/>
  <c r="H55" i="77"/>
  <c r="I55" i="77"/>
  <c r="B56" i="77"/>
  <c r="C56" i="77"/>
  <c r="D56" i="77"/>
  <c r="G56" i="77"/>
  <c r="H56" i="77"/>
  <c r="I56" i="77"/>
  <c r="B57" i="77"/>
  <c r="C57" i="77"/>
  <c r="D57" i="77"/>
  <c r="G57" i="77"/>
  <c r="H57" i="77"/>
  <c r="I57" i="77"/>
  <c r="B58" i="77"/>
  <c r="C58" i="77"/>
  <c r="D58" i="77"/>
  <c r="G58" i="77"/>
  <c r="H58" i="77"/>
  <c r="I58" i="77"/>
  <c r="B50" i="29"/>
  <c r="C50" i="29"/>
  <c r="D50" i="29"/>
  <c r="G50" i="29"/>
  <c r="H50" i="29"/>
  <c r="I50" i="29"/>
  <c r="J50" i="29"/>
  <c r="K50" i="29"/>
  <c r="L50" i="29"/>
  <c r="M50" i="29"/>
  <c r="N50" i="29"/>
  <c r="O50" i="29"/>
  <c r="P50" i="29"/>
  <c r="Q50" i="29"/>
  <c r="R50" i="29"/>
  <c r="S50" i="29"/>
  <c r="T50" i="29"/>
  <c r="U50" i="29"/>
  <c r="B51" i="29"/>
  <c r="C51" i="29"/>
  <c r="D51" i="29"/>
  <c r="G51" i="29"/>
  <c r="H51" i="29"/>
  <c r="I51" i="29"/>
  <c r="J51" i="29"/>
  <c r="K51" i="29"/>
  <c r="L51" i="29"/>
  <c r="M51" i="29"/>
  <c r="N51" i="29"/>
  <c r="O51" i="29"/>
  <c r="P51" i="29"/>
  <c r="Q51" i="29"/>
  <c r="R51" i="29"/>
  <c r="S51" i="29"/>
  <c r="T51" i="29"/>
  <c r="U51" i="29"/>
  <c r="B53" i="29"/>
  <c r="C53" i="29"/>
  <c r="D53" i="29"/>
  <c r="G53" i="29"/>
  <c r="H53" i="29"/>
  <c r="I53" i="29"/>
  <c r="J53" i="29"/>
  <c r="K53" i="29"/>
  <c r="L53" i="29"/>
  <c r="M53" i="29"/>
  <c r="N53" i="29"/>
  <c r="O53" i="29"/>
  <c r="P53" i="29"/>
  <c r="Q53" i="29"/>
  <c r="R53" i="29"/>
  <c r="S53" i="29"/>
  <c r="T53" i="29"/>
  <c r="U53" i="29"/>
  <c r="B54" i="29"/>
  <c r="C54" i="29"/>
  <c r="D54" i="29"/>
  <c r="G54" i="29"/>
  <c r="H54" i="29"/>
  <c r="I54" i="29"/>
  <c r="J54" i="29"/>
  <c r="K54" i="29"/>
  <c r="L54" i="29"/>
  <c r="M54" i="29"/>
  <c r="N54" i="29"/>
  <c r="O54" i="29"/>
  <c r="P54" i="29"/>
  <c r="Q54" i="29"/>
  <c r="R54" i="29"/>
  <c r="S54" i="29"/>
  <c r="T54" i="29"/>
  <c r="U54" i="29"/>
  <c r="B55" i="29"/>
  <c r="C55" i="29"/>
  <c r="D55" i="29"/>
  <c r="G55" i="29"/>
  <c r="H55" i="29"/>
  <c r="I55" i="29"/>
  <c r="J55" i="29"/>
  <c r="K55" i="29"/>
  <c r="L55" i="29"/>
  <c r="M55" i="29"/>
  <c r="N55" i="29"/>
  <c r="O55" i="29"/>
  <c r="P55" i="29"/>
  <c r="Q55" i="29"/>
  <c r="R55" i="29"/>
  <c r="S55" i="29"/>
  <c r="T55" i="29"/>
  <c r="U55" i="29"/>
  <c r="B56" i="29"/>
  <c r="C56" i="29"/>
  <c r="D56" i="29"/>
  <c r="G56" i="29"/>
  <c r="H56" i="29"/>
  <c r="I56" i="29"/>
  <c r="J56" i="29"/>
  <c r="K56" i="29"/>
  <c r="L56" i="29"/>
  <c r="M56" i="29"/>
  <c r="N56" i="29"/>
  <c r="O56" i="29"/>
  <c r="P56" i="29"/>
  <c r="Q56" i="29"/>
  <c r="R56" i="29"/>
  <c r="S56" i="29"/>
  <c r="T56" i="29"/>
  <c r="U56" i="29"/>
  <c r="B57" i="29"/>
  <c r="C57" i="29"/>
  <c r="D57" i="29"/>
  <c r="G57" i="29"/>
  <c r="H57" i="29"/>
  <c r="I57" i="29"/>
  <c r="J57" i="29"/>
  <c r="K57" i="29"/>
  <c r="L57" i="29"/>
  <c r="M57" i="29"/>
  <c r="N57" i="29"/>
  <c r="O57" i="29"/>
  <c r="P57" i="29"/>
  <c r="Q57" i="29"/>
  <c r="R57" i="29"/>
  <c r="S57" i="29"/>
  <c r="T57" i="29"/>
  <c r="U57" i="29"/>
  <c r="B58" i="29"/>
  <c r="C58" i="29"/>
  <c r="D58" i="29"/>
  <c r="G58" i="29"/>
  <c r="H58" i="29"/>
  <c r="I58" i="29"/>
  <c r="J58" i="29"/>
  <c r="K58" i="29"/>
  <c r="L58" i="29"/>
  <c r="M58" i="29"/>
  <c r="N58" i="29"/>
  <c r="O58" i="29"/>
  <c r="P58" i="29"/>
  <c r="Q58" i="29"/>
  <c r="R58" i="29"/>
  <c r="S58" i="29"/>
  <c r="T58" i="29"/>
  <c r="U58" i="29"/>
  <c r="W45" i="40" l="1"/>
  <c r="W45" i="29"/>
  <c r="AI46" i="40"/>
  <c r="AI46" i="29"/>
  <c r="AJ46" i="40"/>
  <c r="AJ46" i="29"/>
  <c r="AE46" i="40"/>
  <c r="AE46" i="29"/>
  <c r="AG46" i="40"/>
  <c r="AG46" i="29"/>
  <c r="AR46" i="40"/>
  <c r="AR46" i="29"/>
  <c r="AL46" i="29"/>
  <c r="AL46" i="40"/>
  <c r="AA46" i="40"/>
  <c r="AA46" i="29"/>
  <c r="AM46" i="40"/>
  <c r="AM46" i="29"/>
  <c r="AK46" i="29"/>
  <c r="AK46" i="40"/>
  <c r="AS46" i="40"/>
  <c r="AS46" i="29"/>
  <c r="AB46" i="40"/>
  <c r="AB46" i="29"/>
  <c r="Y46" i="40"/>
  <c r="Y46" i="29"/>
  <c r="AC46" i="29"/>
  <c r="AC46" i="40"/>
  <c r="AQ46" i="40"/>
  <c r="AQ46" i="29"/>
  <c r="X46" i="40"/>
  <c r="X46" i="29"/>
  <c r="AD46" i="29"/>
  <c r="AD46" i="40"/>
  <c r="AP46" i="40"/>
  <c r="AP46" i="29"/>
  <c r="W46" i="40"/>
  <c r="W46" i="29"/>
  <c r="Z46" i="29"/>
  <c r="Z46" i="40"/>
  <c r="AO46" i="29"/>
  <c r="AO46" i="40"/>
  <c r="AN46" i="40"/>
  <c r="AN46" i="29"/>
  <c r="AH46" i="29"/>
  <c r="AH46" i="40"/>
  <c r="AF46" i="40"/>
  <c r="AF46" i="29"/>
  <c r="C8" i="126"/>
  <c r="C5" i="126"/>
  <c r="C6" i="126"/>
  <c r="C3" i="149"/>
  <c r="D3" i="149"/>
  <c r="E3" i="149"/>
  <c r="F3" i="149"/>
  <c r="C4" i="149"/>
  <c r="D4" i="149"/>
  <c r="E4" i="149"/>
  <c r="F4" i="149"/>
  <c r="C6" i="149"/>
  <c r="D6" i="149"/>
  <c r="E6" i="149"/>
  <c r="F6" i="149"/>
  <c r="C3" i="150"/>
  <c r="D3" i="150"/>
  <c r="E3" i="150"/>
  <c r="F3" i="150"/>
  <c r="C4" i="150"/>
  <c r="D4" i="150"/>
  <c r="E4" i="150"/>
  <c r="F4" i="150"/>
  <c r="C6" i="150"/>
  <c r="D6" i="150"/>
  <c r="E6" i="150"/>
  <c r="F6" i="150"/>
  <c r="C3" i="148"/>
  <c r="D3" i="148"/>
  <c r="E3" i="148"/>
  <c r="F3" i="148"/>
  <c r="C4" i="148"/>
  <c r="D4" i="148"/>
  <c r="E4" i="148"/>
  <c r="F4" i="148"/>
  <c r="C6" i="148"/>
  <c r="D6" i="148"/>
  <c r="E6" i="148"/>
  <c r="F6" i="148"/>
  <c r="C3" i="147"/>
  <c r="D3" i="147"/>
  <c r="E3" i="147"/>
  <c r="F3" i="147"/>
  <c r="C4" i="147"/>
  <c r="D4" i="147"/>
  <c r="E4" i="147"/>
  <c r="F4" i="147"/>
  <c r="C6" i="147"/>
  <c r="D6" i="147"/>
  <c r="E6" i="147"/>
  <c r="F6" i="147"/>
  <c r="C3" i="146"/>
  <c r="D3" i="146"/>
  <c r="E3" i="146"/>
  <c r="F3" i="146"/>
  <c r="C4" i="146"/>
  <c r="D4" i="146"/>
  <c r="E4" i="146"/>
  <c r="F4" i="146"/>
  <c r="C6" i="146"/>
  <c r="D6" i="146"/>
  <c r="E6" i="146"/>
  <c r="F6" i="146"/>
  <c r="C9" i="148"/>
  <c r="Q8" i="128"/>
  <c r="O10" i="128"/>
  <c r="O13" i="129"/>
  <c r="B3" i="148"/>
  <c r="B4" i="148"/>
  <c r="B6" i="148"/>
  <c r="B7" i="148"/>
  <c r="B9" i="148"/>
  <c r="D9" i="148"/>
  <c r="E9" i="148"/>
  <c r="F9" i="148"/>
  <c r="B10" i="148"/>
  <c r="D10" i="148"/>
  <c r="E10" i="148"/>
  <c r="F10" i="148"/>
  <c r="C12" i="148"/>
  <c r="D12" i="148"/>
  <c r="E12" i="148"/>
  <c r="F12" i="148"/>
  <c r="F13" i="148"/>
  <c r="B15" i="148"/>
  <c r="C15" i="148"/>
  <c r="D15" i="148"/>
  <c r="E15" i="148"/>
  <c r="F15" i="148"/>
  <c r="B16" i="148"/>
  <c r="C18" i="148"/>
  <c r="D18" i="148"/>
  <c r="E18" i="148"/>
  <c r="F18" i="148"/>
  <c r="B21" i="148"/>
  <c r="C21" i="148"/>
  <c r="D21" i="148"/>
  <c r="E21" i="148"/>
  <c r="F21" i="148"/>
  <c r="B22" i="148"/>
  <c r="C24" i="148"/>
  <c r="D24" i="148"/>
  <c r="E24" i="148"/>
  <c r="F24" i="148"/>
  <c r="B29" i="148"/>
  <c r="C29" i="148"/>
  <c r="D29" i="148"/>
  <c r="E29" i="148"/>
  <c r="F29" i="148"/>
  <c r="B30" i="148"/>
  <c r="B31" i="148"/>
  <c r="B34" i="148"/>
  <c r="C34" i="148"/>
  <c r="D34" i="148"/>
  <c r="E34" i="148"/>
  <c r="F34" i="148"/>
  <c r="B41" i="148"/>
  <c r="C41" i="148"/>
  <c r="E41" i="148"/>
  <c r="F41" i="148"/>
  <c r="B50" i="148"/>
  <c r="C50" i="148"/>
  <c r="D50" i="148"/>
  <c r="E50" i="148"/>
  <c r="F50" i="148"/>
  <c r="B51" i="148"/>
  <c r="C51" i="148"/>
  <c r="D51" i="148"/>
  <c r="E51" i="148"/>
  <c r="F51" i="148"/>
  <c r="B53" i="148"/>
  <c r="C53" i="148"/>
  <c r="D53" i="148"/>
  <c r="E53" i="148"/>
  <c r="F53" i="148"/>
  <c r="B54" i="148"/>
  <c r="C54" i="148"/>
  <c r="D54" i="148"/>
  <c r="E54" i="148"/>
  <c r="F54" i="148"/>
  <c r="B55" i="148"/>
  <c r="D55" i="148"/>
  <c r="F55" i="148"/>
  <c r="B3" i="147"/>
  <c r="B4" i="147"/>
  <c r="B6" i="147"/>
  <c r="B7" i="147"/>
  <c r="B9" i="147"/>
  <c r="D9" i="147"/>
  <c r="E9" i="147"/>
  <c r="F9" i="147"/>
  <c r="B10" i="147"/>
  <c r="D10" i="147"/>
  <c r="E10" i="147"/>
  <c r="F10" i="147"/>
  <c r="C12" i="147"/>
  <c r="D12" i="147"/>
  <c r="E12" i="147"/>
  <c r="F12" i="147"/>
  <c r="F13" i="147"/>
  <c r="B15" i="147"/>
  <c r="C15" i="147"/>
  <c r="E15" i="147"/>
  <c r="F15" i="147"/>
  <c r="B16" i="147"/>
  <c r="C18" i="147"/>
  <c r="D18" i="147"/>
  <c r="F18" i="147"/>
  <c r="B21" i="147"/>
  <c r="C21" i="147"/>
  <c r="E21" i="147"/>
  <c r="F21" i="147"/>
  <c r="B22" i="147"/>
  <c r="C24" i="147"/>
  <c r="D24" i="147"/>
  <c r="F24" i="147"/>
  <c r="B29" i="147"/>
  <c r="C29" i="147"/>
  <c r="D29" i="147"/>
  <c r="F29" i="147"/>
  <c r="B30" i="147"/>
  <c r="B31" i="147"/>
  <c r="B34" i="147"/>
  <c r="C34" i="147"/>
  <c r="D34" i="147"/>
  <c r="F34" i="147"/>
  <c r="B41" i="147"/>
  <c r="C41" i="147"/>
  <c r="E41" i="147"/>
  <c r="F41" i="147"/>
  <c r="B42" i="147"/>
  <c r="B50" i="147"/>
  <c r="C50" i="147"/>
  <c r="D50" i="147"/>
  <c r="E50" i="147"/>
  <c r="F50" i="147"/>
  <c r="B51" i="147"/>
  <c r="C51" i="147"/>
  <c r="D51" i="147"/>
  <c r="E51" i="147"/>
  <c r="B53" i="147"/>
  <c r="C53" i="147"/>
  <c r="D53" i="147"/>
  <c r="E53" i="147"/>
  <c r="F53" i="147"/>
  <c r="B54" i="147"/>
  <c r="C54" i="147"/>
  <c r="D54" i="147"/>
  <c r="F54" i="147"/>
  <c r="B55" i="147"/>
  <c r="F55" i="147"/>
  <c r="B3" i="146"/>
  <c r="B4" i="146"/>
  <c r="B6" i="146"/>
  <c r="B7" i="146"/>
  <c r="B9" i="146"/>
  <c r="C9" i="146"/>
  <c r="D9" i="146"/>
  <c r="E9" i="146"/>
  <c r="F9" i="146"/>
  <c r="B10" i="146"/>
  <c r="D10" i="146"/>
  <c r="E10" i="146"/>
  <c r="F10" i="146"/>
  <c r="B12" i="146"/>
  <c r="C12" i="146"/>
  <c r="D12" i="146"/>
  <c r="E12" i="146"/>
  <c r="F12" i="146"/>
  <c r="F13" i="146"/>
  <c r="B15" i="146"/>
  <c r="C15" i="146"/>
  <c r="E15" i="146"/>
  <c r="F15" i="146"/>
  <c r="B16" i="146"/>
  <c r="B18" i="146"/>
  <c r="C18" i="146"/>
  <c r="D18" i="146"/>
  <c r="F18" i="146"/>
  <c r="B21" i="146"/>
  <c r="C21" i="146"/>
  <c r="E21" i="146"/>
  <c r="F21" i="146"/>
  <c r="B22" i="146"/>
  <c r="B24" i="146"/>
  <c r="C24" i="146"/>
  <c r="D24" i="146"/>
  <c r="F24" i="146"/>
  <c r="B29" i="146"/>
  <c r="C29" i="146"/>
  <c r="D29" i="146"/>
  <c r="F29" i="146"/>
  <c r="B30" i="146"/>
  <c r="B31" i="146"/>
  <c r="B34" i="146"/>
  <c r="C34" i="146"/>
  <c r="D34" i="146"/>
  <c r="F34" i="146"/>
  <c r="B41" i="146"/>
  <c r="C41" i="146"/>
  <c r="E41" i="146"/>
  <c r="F41" i="146"/>
  <c r="B42" i="146"/>
  <c r="B50" i="146"/>
  <c r="C50" i="146"/>
  <c r="D50" i="146"/>
  <c r="E50" i="146"/>
  <c r="F50" i="146"/>
  <c r="B51" i="146"/>
  <c r="C51" i="146"/>
  <c r="D51" i="146"/>
  <c r="E51" i="146"/>
  <c r="B53" i="146"/>
  <c r="C53" i="146"/>
  <c r="D53" i="146"/>
  <c r="E53" i="146"/>
  <c r="F53" i="146"/>
  <c r="B54" i="146"/>
  <c r="C54" i="146"/>
  <c r="D54" i="146"/>
  <c r="F54" i="146"/>
  <c r="B55" i="146"/>
  <c r="F55" i="146"/>
  <c r="B8" i="126"/>
  <c r="F7" i="150"/>
  <c r="F9" i="150"/>
  <c r="F10" i="150"/>
  <c r="F12" i="150"/>
  <c r="F13" i="150"/>
  <c r="F15" i="150"/>
  <c r="F18" i="150"/>
  <c r="F21" i="150"/>
  <c r="F24" i="150"/>
  <c r="F29" i="150"/>
  <c r="F34" i="150"/>
  <c r="F41" i="150"/>
  <c r="F50" i="150"/>
  <c r="F51" i="150"/>
  <c r="F53" i="150"/>
  <c r="F54" i="150"/>
  <c r="F55" i="150"/>
  <c r="B3" i="150"/>
  <c r="B4" i="150"/>
  <c r="B6" i="150"/>
  <c r="B7" i="150"/>
  <c r="C7" i="150"/>
  <c r="D7" i="150"/>
  <c r="E7" i="150"/>
  <c r="B9" i="150"/>
  <c r="C9" i="150"/>
  <c r="D9" i="150"/>
  <c r="E9" i="150"/>
  <c r="B10" i="150"/>
  <c r="D10" i="150"/>
  <c r="E10" i="150"/>
  <c r="B12" i="150"/>
  <c r="C12" i="150"/>
  <c r="D12" i="150"/>
  <c r="E12" i="150"/>
  <c r="B15" i="150"/>
  <c r="C15" i="150"/>
  <c r="D15" i="150"/>
  <c r="E15" i="150"/>
  <c r="B16" i="150"/>
  <c r="B18" i="150"/>
  <c r="C18" i="150"/>
  <c r="D18" i="150"/>
  <c r="E18" i="150"/>
  <c r="B21" i="150"/>
  <c r="C21" i="150"/>
  <c r="D21" i="150"/>
  <c r="E21" i="150"/>
  <c r="B22" i="150"/>
  <c r="B24" i="150"/>
  <c r="C24" i="150"/>
  <c r="D24" i="150"/>
  <c r="E24" i="150"/>
  <c r="B29" i="150"/>
  <c r="C29" i="150"/>
  <c r="D29" i="150"/>
  <c r="E29" i="150"/>
  <c r="B30" i="150"/>
  <c r="B31" i="150"/>
  <c r="B34" i="150"/>
  <c r="C34" i="150"/>
  <c r="D34" i="150"/>
  <c r="E34" i="150"/>
  <c r="B41" i="150"/>
  <c r="C41" i="150"/>
  <c r="D41" i="150"/>
  <c r="E41" i="150"/>
  <c r="B42" i="150"/>
  <c r="B50" i="150"/>
  <c r="C50" i="150"/>
  <c r="D50" i="150"/>
  <c r="E50" i="150"/>
  <c r="B51" i="150"/>
  <c r="C51" i="150"/>
  <c r="D51" i="150"/>
  <c r="E51" i="150"/>
  <c r="B53" i="150"/>
  <c r="C53" i="150"/>
  <c r="D53" i="150"/>
  <c r="E53" i="150"/>
  <c r="B54" i="150"/>
  <c r="C54" i="150"/>
  <c r="D54" i="150"/>
  <c r="E54" i="150"/>
  <c r="B55" i="150"/>
  <c r="D55" i="150"/>
  <c r="F9" i="149"/>
  <c r="F10" i="149"/>
  <c r="F12" i="149"/>
  <c r="F13" i="149"/>
  <c r="F15" i="149"/>
  <c r="F18" i="149"/>
  <c r="F21" i="149"/>
  <c r="F24" i="149"/>
  <c r="F29" i="149"/>
  <c r="F34" i="149"/>
  <c r="F41" i="149"/>
  <c r="F50" i="149"/>
  <c r="F51" i="149"/>
  <c r="F53" i="149"/>
  <c r="F54" i="149"/>
  <c r="F55" i="149"/>
  <c r="E9" i="149"/>
  <c r="E10" i="149"/>
  <c r="E12" i="149"/>
  <c r="E15" i="149"/>
  <c r="E18" i="149"/>
  <c r="E21" i="149"/>
  <c r="E24" i="149"/>
  <c r="E29" i="149"/>
  <c r="E34" i="149"/>
  <c r="E41" i="149"/>
  <c r="E50" i="149"/>
  <c r="E51" i="149"/>
  <c r="E53" i="149"/>
  <c r="E54" i="149"/>
  <c r="C9" i="149"/>
  <c r="D9" i="149"/>
  <c r="D10" i="149"/>
  <c r="C12" i="149"/>
  <c r="D12" i="149"/>
  <c r="C15" i="149"/>
  <c r="D15" i="149"/>
  <c r="C18" i="149"/>
  <c r="D18" i="149"/>
  <c r="C21" i="149"/>
  <c r="D21" i="149"/>
  <c r="C24" i="149"/>
  <c r="D24" i="149"/>
  <c r="C29" i="149"/>
  <c r="D29" i="149"/>
  <c r="C34" i="149"/>
  <c r="D34" i="149"/>
  <c r="C41" i="149"/>
  <c r="D41" i="149"/>
  <c r="C50" i="149"/>
  <c r="D50" i="149"/>
  <c r="C51" i="149"/>
  <c r="D51" i="149"/>
  <c r="C53" i="149"/>
  <c r="D53" i="149"/>
  <c r="C54" i="149"/>
  <c r="D54" i="149"/>
  <c r="D55" i="149"/>
  <c r="B3" i="149"/>
  <c r="B4" i="149"/>
  <c r="B6" i="149"/>
  <c r="B7" i="149"/>
  <c r="B9" i="149"/>
  <c r="B10" i="149"/>
  <c r="B12" i="149"/>
  <c r="B15" i="149"/>
  <c r="B16" i="149"/>
  <c r="B18" i="149"/>
  <c r="B21" i="149"/>
  <c r="B22" i="149"/>
  <c r="B24" i="149"/>
  <c r="B29" i="149"/>
  <c r="B30" i="149"/>
  <c r="B31" i="149"/>
  <c r="B34" i="149"/>
  <c r="B41" i="149"/>
  <c r="B42" i="149"/>
  <c r="B50" i="149"/>
  <c r="B51" i="149"/>
  <c r="B53" i="149"/>
  <c r="B54" i="149"/>
  <c r="B55" i="149"/>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44"/>
  <c r="B4" i="92"/>
  <c r="B5" i="92"/>
  <c r="B4" i="138"/>
  <c r="B5" i="138"/>
  <c r="B7" i="138"/>
  <c r="B4" i="143"/>
  <c r="B5" i="143"/>
  <c r="B7" i="143"/>
  <c r="B4" i="142"/>
  <c r="B5" i="142"/>
  <c r="B7" i="142"/>
  <c r="B4" i="140"/>
  <c r="B5" i="140"/>
  <c r="B7" i="140"/>
  <c r="B4" i="141"/>
  <c r="B5" i="141"/>
  <c r="B7" i="141"/>
  <c r="B4" i="139"/>
  <c r="B5" i="139"/>
  <c r="B7" i="139"/>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s="1"/>
  <c r="W14" i="116"/>
  <c r="W32" i="116"/>
  <c r="V14" i="116"/>
  <c r="V32" i="116" s="1"/>
  <c r="U14" i="116"/>
  <c r="U32" i="116"/>
  <c r="T14" i="116"/>
  <c r="T32" i="116"/>
  <c r="S14" i="116"/>
  <c r="S32" i="116"/>
  <c r="R14" i="116"/>
  <c r="R32" i="116"/>
  <c r="Q14" i="116"/>
  <c r="Q32" i="116"/>
  <c r="P14" i="116"/>
  <c r="P32" i="116"/>
  <c r="O14" i="116"/>
  <c r="O32" i="116"/>
  <c r="N14" i="116"/>
  <c r="N32" i="116"/>
  <c r="M14" i="116"/>
  <c r="M32" i="116"/>
  <c r="L14" i="116"/>
  <c r="L32" i="116" s="1"/>
  <c r="K14" i="116"/>
  <c r="K32" i="116" s="1"/>
  <c r="J14" i="116"/>
  <c r="J32" i="116"/>
  <c r="I14" i="116"/>
  <c r="I32" i="116" s="1"/>
  <c r="H14" i="116"/>
  <c r="H32" i="116"/>
  <c r="G14" i="116"/>
  <c r="G32" i="116" s="1"/>
  <c r="F14" i="116"/>
  <c r="F32" i="116"/>
  <c r="E14" i="116"/>
  <c r="E32" i="116" s="1"/>
  <c r="D14" i="116"/>
  <c r="D32" i="116"/>
  <c r="C14" i="116"/>
  <c r="C32" i="116" s="1"/>
  <c r="B14" i="116"/>
  <c r="B32" i="116"/>
  <c r="A12" i="116"/>
  <c r="A11" i="116"/>
  <c r="A10" i="116"/>
  <c r="A9" i="116"/>
  <c r="A8" i="116"/>
  <c r="A7" i="116"/>
  <c r="A6" i="116"/>
  <c r="X5" i="116"/>
  <c r="X22" i="116" s="1"/>
  <c r="X39" i="116" s="1"/>
  <c r="W5" i="116"/>
  <c r="W22" i="116" s="1"/>
  <c r="W39" i="116" s="1"/>
  <c r="V5" i="116"/>
  <c r="V22" i="116" s="1"/>
  <c r="V39" i="116" s="1"/>
  <c r="U5" i="116"/>
  <c r="U22" i="116" s="1"/>
  <c r="U39" i="116" s="1"/>
  <c r="T5" i="116"/>
  <c r="T22" i="116" s="1"/>
  <c r="T39" i="116" s="1"/>
  <c r="S5" i="116"/>
  <c r="S22" i="116" s="1"/>
  <c r="S39" i="116" s="1"/>
  <c r="R5" i="116"/>
  <c r="R22" i="116" s="1"/>
  <c r="R39" i="116" s="1"/>
  <c r="Q5" i="116"/>
  <c r="Q22" i="116" s="1"/>
  <c r="Q39" i="116" s="1"/>
  <c r="P5" i="116"/>
  <c r="P22" i="116" s="1"/>
  <c r="P39" i="116" s="1"/>
  <c r="O5" i="116"/>
  <c r="O22" i="116" s="1"/>
  <c r="O39" i="116" s="1"/>
  <c r="N5" i="116"/>
  <c r="N22" i="116" s="1"/>
  <c r="N39" i="116" s="1"/>
  <c r="M5" i="116"/>
  <c r="M22" i="116" s="1"/>
  <c r="M39" i="116" s="1"/>
  <c r="L5" i="116"/>
  <c r="L22" i="116" s="1"/>
  <c r="L39" i="116" s="1"/>
  <c r="K5" i="116"/>
  <c r="K22" i="116" s="1"/>
  <c r="K39" i="116" s="1"/>
  <c r="J5" i="116"/>
  <c r="J22" i="116" s="1"/>
  <c r="J39" i="116" s="1"/>
  <c r="I5" i="116"/>
  <c r="I22" i="116" s="1"/>
  <c r="I39" i="116" s="1"/>
  <c r="H5" i="116"/>
  <c r="H22" i="116" s="1"/>
  <c r="H39" i="116" s="1"/>
  <c r="G5" i="116"/>
  <c r="G22" i="116" s="1"/>
  <c r="G39" i="116" s="1"/>
  <c r="F5" i="116"/>
  <c r="F22" i="116" s="1"/>
  <c r="F39" i="116" s="1"/>
  <c r="E5" i="116"/>
  <c r="E22" i="116" s="1"/>
  <c r="E39" i="116" s="1"/>
  <c r="D5" i="116"/>
  <c r="D22" i="116" s="1"/>
  <c r="D39" i="116" s="1"/>
  <c r="C5" i="116"/>
  <c r="C22" i="116" s="1"/>
  <c r="C39"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R40" i="116" s="1"/>
  <c r="Q7" i="113"/>
  <c r="Q18" i="113"/>
  <c r="Q26" i="113"/>
  <c r="R8" i="116"/>
  <c r="R25" i="116" s="1"/>
  <c r="R42" i="116" s="1"/>
  <c r="Q9" i="113"/>
  <c r="Q20" i="113"/>
  <c r="Q28" i="113"/>
  <c r="R9" i="116"/>
  <c r="R26" i="116" s="1"/>
  <c r="R43" i="116" s="1"/>
  <c r="Q10" i="113"/>
  <c r="Q16" i="113"/>
  <c r="R12" i="116"/>
  <c r="R29" i="116" s="1"/>
  <c r="R46"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M45"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E45"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U13" i="113"/>
  <c r="X12" i="116"/>
  <c r="X29" i="116" s="1"/>
  <c r="W13" i="113"/>
  <c r="P16" i="113"/>
  <c r="P12" i="116"/>
  <c r="P29" i="116" s="1"/>
  <c r="P46" i="116" s="1"/>
  <c r="O13" i="113"/>
  <c r="R16" i="113"/>
  <c r="O12" i="116"/>
  <c r="O29" i="116" s="1"/>
  <c r="O46" i="116" s="1"/>
  <c r="N13" i="113"/>
  <c r="W12" i="116"/>
  <c r="W29" i="116" s="1"/>
  <c r="W46" i="116" s="1"/>
  <c r="V13" i="113"/>
  <c r="W16" i="113"/>
  <c r="V16" i="113"/>
  <c r="S12" i="116"/>
  <c r="S29" i="116" s="1"/>
  <c r="S46" i="116" s="1"/>
  <c r="R13" i="113"/>
  <c r="T16" i="113"/>
  <c r="U12" i="116"/>
  <c r="U29" i="116" s="1"/>
  <c r="U46" i="116" s="1"/>
  <c r="T13" i="113"/>
  <c r="U16" i="113"/>
  <c r="T12" i="116"/>
  <c r="T29" i="116" s="1"/>
  <c r="T46"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P40" i="116" s="1"/>
  <c r="O7" i="113"/>
  <c r="P24" i="113"/>
  <c r="R26" i="113"/>
  <c r="T22" i="113"/>
  <c r="W6" i="116"/>
  <c r="W23" i="116" s="1"/>
  <c r="W40" i="116" s="1"/>
  <c r="V7" i="113"/>
  <c r="X8" i="116"/>
  <c r="X25" i="116" s="1"/>
  <c r="X42" i="116" s="1"/>
  <c r="W9" i="113"/>
  <c r="W24" i="113"/>
  <c r="C18" i="113"/>
  <c r="G6" i="116"/>
  <c r="G23" i="116" s="1"/>
  <c r="F7" i="113"/>
  <c r="G8" i="116"/>
  <c r="G25" i="116" s="1"/>
  <c r="G42" i="116" s="1"/>
  <c r="F9" i="113"/>
  <c r="J8" i="116"/>
  <c r="J25" i="116" s="1"/>
  <c r="J42" i="116" s="1"/>
  <c r="I9" i="113"/>
  <c r="K18" i="113"/>
  <c r="K26" i="113"/>
  <c r="L18" i="113"/>
  <c r="L26" i="113"/>
  <c r="M20" i="113"/>
  <c r="O6" i="116"/>
  <c r="O23" i="116" s="1"/>
  <c r="O40" i="116" s="1"/>
  <c r="N7" i="113"/>
  <c r="N22" i="113"/>
  <c r="P8" i="116"/>
  <c r="P25" i="116" s="1"/>
  <c r="P42" i="116" s="1"/>
  <c r="O9" i="113"/>
  <c r="O24" i="113"/>
  <c r="P18" i="113"/>
  <c r="P26" i="113"/>
  <c r="R20" i="113"/>
  <c r="T6" i="116"/>
  <c r="T23" i="116" s="1"/>
  <c r="T40" i="116" s="1"/>
  <c r="S7" i="113"/>
  <c r="S22" i="113"/>
  <c r="U8" i="116"/>
  <c r="U25" i="116" s="1"/>
  <c r="U42" i="116" s="1"/>
  <c r="T9" i="113"/>
  <c r="T24" i="113"/>
  <c r="X6" i="116"/>
  <c r="X23" i="116" s="1"/>
  <c r="W7" i="113"/>
  <c r="U18" i="113"/>
  <c r="V20" i="113"/>
  <c r="W22" i="113"/>
  <c r="U26" i="113"/>
  <c r="B6" i="116"/>
  <c r="B23" i="116" s="1"/>
  <c r="B40" i="116" s="1"/>
  <c r="B20" i="113"/>
  <c r="F6" i="116"/>
  <c r="F23" i="116" s="1"/>
  <c r="F40" i="116" s="1"/>
  <c r="E7" i="113"/>
  <c r="J6" i="116"/>
  <c r="J23" i="116" s="1"/>
  <c r="J40" i="116" s="1"/>
  <c r="I7" i="113"/>
  <c r="M8" i="116"/>
  <c r="M25" i="116" s="1"/>
  <c r="M42" i="116" s="1"/>
  <c r="L9" i="113"/>
  <c r="M26" i="113"/>
  <c r="O22" i="113"/>
  <c r="R18" i="113"/>
  <c r="U6" i="116"/>
  <c r="U23" i="116" s="1"/>
  <c r="U40" i="116" s="1"/>
  <c r="T7" i="113"/>
  <c r="U20" i="113"/>
  <c r="C26" i="113"/>
  <c r="C6" i="116"/>
  <c r="C23" i="116" s="1"/>
  <c r="B7" i="113"/>
  <c r="B24" i="113"/>
  <c r="C20" i="113"/>
  <c r="E6" i="116"/>
  <c r="E23" i="116" s="1"/>
  <c r="D7" i="113"/>
  <c r="H6" i="116"/>
  <c r="H23" i="116" s="1"/>
  <c r="H40" i="116" s="1"/>
  <c r="G7" i="113"/>
  <c r="H8" i="116"/>
  <c r="H25" i="116" s="1"/>
  <c r="H42" i="116" s="1"/>
  <c r="G9" i="113"/>
  <c r="K6" i="116"/>
  <c r="K23" i="116" s="1"/>
  <c r="J7" i="113"/>
  <c r="K20" i="113"/>
  <c r="L8" i="116"/>
  <c r="L25" i="116" s="1"/>
  <c r="L42" i="116" s="1"/>
  <c r="K9" i="113"/>
  <c r="L20" i="113"/>
  <c r="N6" i="116"/>
  <c r="N23" i="116" s="1"/>
  <c r="N40"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V42" i="116" s="1"/>
  <c r="U9" i="113"/>
  <c r="V18" i="113"/>
  <c r="W20" i="113"/>
  <c r="U24" i="113"/>
  <c r="V26" i="113"/>
  <c r="D6" i="116"/>
  <c r="D23" i="116" s="1"/>
  <c r="D40" i="116" s="1"/>
  <c r="C7" i="113"/>
  <c r="F8" i="116"/>
  <c r="F25" i="116" s="1"/>
  <c r="F42" i="116" s="1"/>
  <c r="E9" i="113"/>
  <c r="K24" i="113"/>
  <c r="M18" i="113"/>
  <c r="N20" i="113"/>
  <c r="Q8" i="116"/>
  <c r="Q25" i="116" s="1"/>
  <c r="Q42" i="116" s="1"/>
  <c r="P9" i="113"/>
  <c r="S20" i="113"/>
  <c r="V22" i="113"/>
  <c r="B22" i="113"/>
  <c r="B18" i="113"/>
  <c r="B26" i="113"/>
  <c r="C22" i="113"/>
  <c r="E8" i="116"/>
  <c r="E25" i="116" s="1"/>
  <c r="E42" i="116" s="1"/>
  <c r="D9" i="113"/>
  <c r="I6" i="116"/>
  <c r="I23" i="116" s="1"/>
  <c r="H7" i="113"/>
  <c r="I8" i="116"/>
  <c r="I25" i="116" s="1"/>
  <c r="I42"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U7" i="113"/>
  <c r="W8" i="116"/>
  <c r="W25" i="116" s="1"/>
  <c r="W42" i="116" s="1"/>
  <c r="V9" i="113"/>
  <c r="W18" i="113"/>
  <c r="U22" i="113"/>
  <c r="V24" i="113"/>
  <c r="W26" i="113"/>
  <c r="T9" i="116"/>
  <c r="T26" i="116" s="1"/>
  <c r="T43" i="116" s="1"/>
  <c r="S10" i="113"/>
  <c r="H12" i="116"/>
  <c r="H29" i="116" s="1"/>
  <c r="H46" i="116" s="1"/>
  <c r="G13" i="113"/>
  <c r="E9" i="116"/>
  <c r="E26" i="116" s="1"/>
  <c r="D10" i="113"/>
  <c r="W9" i="116"/>
  <c r="W26" i="116" s="1"/>
  <c r="W43" i="116" s="1"/>
  <c r="V10" i="113"/>
  <c r="K12" i="116"/>
  <c r="K29" i="116" s="1"/>
  <c r="J13" i="113"/>
  <c r="C12" i="116"/>
  <c r="C29" i="116" s="1"/>
  <c r="B13" i="113"/>
  <c r="N9" i="116"/>
  <c r="N26" i="116" s="1"/>
  <c r="N43" i="116" s="1"/>
  <c r="M10" i="113"/>
  <c r="H9" i="116"/>
  <c r="H26" i="116" s="1"/>
  <c r="H43" i="116" s="1"/>
  <c r="G10" i="113"/>
  <c r="D9" i="116"/>
  <c r="D26" i="116" s="1"/>
  <c r="D43" i="116" s="1"/>
  <c r="C10" i="113"/>
  <c r="Q9" i="116"/>
  <c r="Q26" i="116" s="1"/>
  <c r="Q43" i="116" s="1"/>
  <c r="P10" i="113"/>
  <c r="I9" i="116"/>
  <c r="I26" i="116" s="1"/>
  <c r="H10" i="113"/>
  <c r="K9" i="116"/>
  <c r="K26" i="116" s="1"/>
  <c r="J10" i="113"/>
  <c r="V9" i="116"/>
  <c r="V26" i="116" s="1"/>
  <c r="U10" i="113"/>
  <c r="D12" i="116"/>
  <c r="D29" i="116" s="1"/>
  <c r="D46" i="116" s="1"/>
  <c r="C13" i="113"/>
  <c r="F9" i="116"/>
  <c r="F26" i="116" s="1"/>
  <c r="F43" i="116" s="1"/>
  <c r="E10" i="113"/>
  <c r="O9" i="116"/>
  <c r="O26" i="116" s="1"/>
  <c r="O43" i="116" s="1"/>
  <c r="N10" i="113"/>
  <c r="E12" i="116"/>
  <c r="E29" i="116" s="1"/>
  <c r="D13" i="113"/>
  <c r="J9" i="116"/>
  <c r="J26" i="116" s="1"/>
  <c r="J43" i="116" s="1"/>
  <c r="I10" i="113"/>
  <c r="N12" i="116"/>
  <c r="N29" i="116" s="1"/>
  <c r="N46" i="116" s="1"/>
  <c r="M13" i="113"/>
  <c r="S9" i="116"/>
  <c r="S26" i="116" s="1"/>
  <c r="S43" i="116" s="1"/>
  <c r="R10" i="113"/>
  <c r="I12" i="116"/>
  <c r="I29" i="116" s="1"/>
  <c r="H13" i="113"/>
  <c r="G9" i="116"/>
  <c r="G26" i="116" s="1"/>
  <c r="F10" i="113"/>
  <c r="M12" i="116"/>
  <c r="M29" i="116" s="1"/>
  <c r="M46" i="116" s="1"/>
  <c r="L13" i="113"/>
  <c r="X9" i="116"/>
  <c r="X26" i="116" s="1"/>
  <c r="W10" i="113"/>
  <c r="M9" i="116"/>
  <c r="M26" i="116" s="1"/>
  <c r="M43" i="116" s="1"/>
  <c r="L10" i="113"/>
  <c r="F12" i="116"/>
  <c r="F29" i="116" s="1"/>
  <c r="F46" i="116" s="1"/>
  <c r="E13" i="113"/>
  <c r="C9" i="116"/>
  <c r="C26" i="116" s="1"/>
  <c r="B10" i="113"/>
  <c r="U9" i="116"/>
  <c r="U26" i="116" s="1"/>
  <c r="U43" i="116" s="1"/>
  <c r="T10" i="113"/>
  <c r="P9" i="116"/>
  <c r="P26" i="116" s="1"/>
  <c r="P43" i="116" s="1"/>
  <c r="O10" i="113"/>
  <c r="L12" i="116"/>
  <c r="L29" i="116" s="1"/>
  <c r="K13" i="113"/>
  <c r="G12" i="116"/>
  <c r="G29" i="116" s="1"/>
  <c r="F13" i="113"/>
  <c r="J12" i="116"/>
  <c r="J29" i="116" s="1"/>
  <c r="J46" i="116" s="1"/>
  <c r="I13" i="113"/>
  <c r="L9" i="116"/>
  <c r="L26" i="116" s="1"/>
  <c r="K10" i="113"/>
  <c r="B12" i="116"/>
  <c r="B29" i="116" s="1"/>
  <c r="B46" i="116" s="1"/>
  <c r="B9" i="116"/>
  <c r="B26" i="116" s="1"/>
  <c r="B43"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s="1"/>
  <c r="AJ30" i="45"/>
  <c r="AJ69" i="45"/>
  <c r="AI30" i="45"/>
  <c r="AI69" i="45"/>
  <c r="AH30" i="45"/>
  <c r="AH69" i="45"/>
  <c r="AG30" i="45"/>
  <c r="AG69" i="45"/>
  <c r="AF30" i="45"/>
  <c r="AE30" i="45"/>
  <c r="AD30" i="45"/>
  <c r="AD69" i="45"/>
  <c r="AC30" i="45"/>
  <c r="AB30" i="45"/>
  <c r="AB69" i="45" s="1"/>
  <c r="AA30" i="45"/>
  <c r="AA69" i="45" s="1"/>
  <c r="Z30" i="45"/>
  <c r="Z69" i="45" s="1"/>
  <c r="Y30" i="45"/>
  <c r="Y69" i="45" s="1"/>
  <c r="X30" i="45"/>
  <c r="W30" i="45"/>
  <c r="V30" i="45"/>
  <c r="U30" i="45"/>
  <c r="U69" i="45"/>
  <c r="T30" i="45"/>
  <c r="T69" i="45"/>
  <c r="S30" i="45"/>
  <c r="S69" i="45"/>
  <c r="R30" i="45"/>
  <c r="Q30" i="45"/>
  <c r="P30" i="45"/>
  <c r="P69" i="45"/>
  <c r="O30" i="45"/>
  <c r="N30" i="45"/>
  <c r="M30" i="45"/>
  <c r="L30" i="45"/>
  <c r="K30" i="45"/>
  <c r="J30" i="45"/>
  <c r="J69" i="45" s="1"/>
  <c r="I30" i="45"/>
  <c r="H30" i="45"/>
  <c r="H69" i="45"/>
  <c r="G30" i="45"/>
  <c r="F30" i="45"/>
  <c r="F69" i="45" s="1"/>
  <c r="E30" i="45"/>
  <c r="D30" i="45"/>
  <c r="C30" i="45"/>
  <c r="C69" i="45" s="1"/>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c r="BM30" i="44"/>
  <c r="BM69" i="44"/>
  <c r="BL30" i="44"/>
  <c r="BL69" i="44"/>
  <c r="BK30" i="44"/>
  <c r="BJ30" i="44"/>
  <c r="BI30" i="44"/>
  <c r="BH30" i="44"/>
  <c r="BG30" i="44"/>
  <c r="BF30" i="44"/>
  <c r="BE30" i="44"/>
  <c r="BD30" i="44"/>
  <c r="BC30" i="44"/>
  <c r="BB30" i="44"/>
  <c r="BB69" i="44" s="1"/>
  <c r="BA30" i="44"/>
  <c r="AZ30" i="44"/>
  <c r="AY30" i="44"/>
  <c r="AX30" i="44"/>
  <c r="AW30" i="44"/>
  <c r="AV30" i="44"/>
  <c r="AU30" i="44"/>
  <c r="AT30" i="44"/>
  <c r="AS30" i="44"/>
  <c r="AR30" i="44"/>
  <c r="AQ30" i="44"/>
  <c r="AP30" i="44"/>
  <c r="AO30" i="44"/>
  <c r="AN30" i="44"/>
  <c r="AM30" i="44"/>
  <c r="AL30" i="44"/>
  <c r="AL69" i="44"/>
  <c r="AK30" i="44"/>
  <c r="AK69" i="44"/>
  <c r="AJ30" i="44"/>
  <c r="AJ69" i="44"/>
  <c r="AI30" i="44"/>
  <c r="AI69" i="44"/>
  <c r="AH30" i="44"/>
  <c r="AH69" i="44"/>
  <c r="AG30" i="44"/>
  <c r="AG69" i="44"/>
  <c r="AF30" i="44"/>
  <c r="AE30" i="44"/>
  <c r="AD30" i="44"/>
  <c r="AD69" i="44"/>
  <c r="AC30" i="44"/>
  <c r="AB30" i="44"/>
  <c r="AB69" i="44" s="1"/>
  <c r="AA30" i="44"/>
  <c r="AA69" i="44" s="1"/>
  <c r="Z30" i="44"/>
  <c r="Z69" i="44" s="1"/>
  <c r="Y30" i="44"/>
  <c r="Y69" i="44" s="1"/>
  <c r="X30" i="44"/>
  <c r="W30" i="44"/>
  <c r="V30" i="44"/>
  <c r="U30" i="44"/>
  <c r="U69" i="44"/>
  <c r="T30" i="44"/>
  <c r="T69" i="44"/>
  <c r="S30" i="44"/>
  <c r="S69" i="44"/>
  <c r="R30" i="44"/>
  <c r="Q30" i="44"/>
  <c r="P30" i="44"/>
  <c r="P69" i="44"/>
  <c r="O30" i="44"/>
  <c r="N30" i="44"/>
  <c r="M30" i="44"/>
  <c r="L30" i="44"/>
  <c r="K30" i="44"/>
  <c r="J30" i="44"/>
  <c r="J69" i="44" s="1"/>
  <c r="I30" i="44"/>
  <c r="H30" i="44"/>
  <c r="H69" i="44"/>
  <c r="G30" i="44"/>
  <c r="F30" i="44"/>
  <c r="F69" i="44" s="1"/>
  <c r="E30" i="44"/>
  <c r="D30" i="44"/>
  <c r="C30" i="44"/>
  <c r="C69" i="44" s="1"/>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c r="BM30" i="43"/>
  <c r="BM69" i="43" s="1"/>
  <c r="BL30" i="43"/>
  <c r="BL69" i="43"/>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c r="AK30" i="43"/>
  <c r="AK69" i="43" s="1"/>
  <c r="AJ30" i="43"/>
  <c r="AJ69" i="43"/>
  <c r="AI30" i="43"/>
  <c r="AI69" i="43" s="1"/>
  <c r="AH30" i="43"/>
  <c r="AH69" i="43"/>
  <c r="AG30" i="43"/>
  <c r="AG69" i="43" s="1"/>
  <c r="AF30" i="43"/>
  <c r="AE30" i="43"/>
  <c r="AD30" i="43"/>
  <c r="AD69" i="43" s="1"/>
  <c r="AC30" i="43"/>
  <c r="AB30" i="43"/>
  <c r="AB69" i="43" s="1"/>
  <c r="AA30" i="43"/>
  <c r="AA69" i="43" s="1"/>
  <c r="Z30" i="43"/>
  <c r="Z69" i="43" s="1"/>
  <c r="Y30" i="43"/>
  <c r="Y69" i="43" s="1"/>
  <c r="X30" i="43"/>
  <c r="W30" i="43"/>
  <c r="V30" i="43"/>
  <c r="U30" i="43"/>
  <c r="U69" i="43"/>
  <c r="T30" i="43"/>
  <c r="T69" i="43" s="1"/>
  <c r="S30" i="43"/>
  <c r="S69" i="43"/>
  <c r="R30" i="43"/>
  <c r="Q30" i="43"/>
  <c r="P30" i="43"/>
  <c r="P69" i="43"/>
  <c r="O30" i="43"/>
  <c r="N30" i="43"/>
  <c r="M30" i="43"/>
  <c r="L30" i="43"/>
  <c r="K30" i="43"/>
  <c r="J30" i="43"/>
  <c r="J69" i="43" s="1"/>
  <c r="I30" i="43"/>
  <c r="H30" i="43"/>
  <c r="H69" i="43" s="1"/>
  <c r="G30" i="43"/>
  <c r="F30" i="43"/>
  <c r="F69" i="43" s="1"/>
  <c r="E30" i="43"/>
  <c r="D30" i="43"/>
  <c r="C30" i="43"/>
  <c r="C69" i="43" s="1"/>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s="1"/>
  <c r="H27" i="27"/>
  <c r="H41" i="27" s="1"/>
  <c r="G27" i="27"/>
  <c r="G41" i="27" s="1"/>
  <c r="F27" i="27"/>
  <c r="F41" i="27" s="1"/>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c r="D17" i="27"/>
  <c r="J17" i="27"/>
  <c r="B20" i="27"/>
  <c r="E21" i="27"/>
  <c r="J21" i="27"/>
  <c r="C23" i="27"/>
  <c r="K24" i="27"/>
  <c r="B27" i="27"/>
  <c r="B41" i="27"/>
  <c r="J27" i="27"/>
  <c r="J41" i="27" s="1"/>
  <c r="D21" i="27"/>
  <c r="J24" i="27"/>
  <c r="K17" i="27"/>
  <c r="C20" i="27"/>
  <c r="B24" i="27"/>
  <c r="E26" i="27"/>
  <c r="D27" i="27"/>
  <c r="D41" i="27" s="1"/>
  <c r="E17" i="27"/>
  <c r="D20" i="27"/>
  <c r="C21" i="27"/>
  <c r="K21" i="27"/>
  <c r="B23" i="27"/>
  <c r="J23" i="27"/>
  <c r="E24" i="27"/>
  <c r="D26" i="27"/>
  <c r="C27" i="27"/>
  <c r="C41" i="27"/>
  <c r="K27" i="27"/>
  <c r="K41" i="27" s="1"/>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8" i="144"/>
  <c r="B13" i="144"/>
  <c r="B10" i="144"/>
  <c r="B14" i="144"/>
  <c r="B11" i="144"/>
  <c r="G14" i="128"/>
  <c r="F11" i="129"/>
  <c r="F11" i="128"/>
  <c r="J11" i="129"/>
  <c r="J11" i="128"/>
  <c r="N11" i="129"/>
  <c r="N11" i="128"/>
  <c r="L14" i="128"/>
  <c r="L14" i="129"/>
  <c r="D11" i="129"/>
  <c r="D11" i="128"/>
  <c r="F14" i="129"/>
  <c r="F14" i="128"/>
  <c r="L43" i="116" l="1"/>
  <c r="G46" i="116"/>
  <c r="C43" i="116"/>
  <c r="I46" i="116"/>
  <c r="E46" i="116"/>
  <c r="V43" i="116"/>
  <c r="I43" i="116"/>
  <c r="K46" i="116"/>
  <c r="E43" i="116"/>
  <c r="V40" i="116"/>
  <c r="G40" i="116"/>
  <c r="V46" i="116"/>
  <c r="I40" i="116"/>
  <c r="E40" i="116"/>
  <c r="C40" i="116"/>
  <c r="L46" i="116"/>
  <c r="X43" i="116"/>
  <c r="G43" i="116"/>
  <c r="K43" i="116"/>
  <c r="C46" i="116"/>
  <c r="X40" i="116"/>
  <c r="L40" i="116"/>
  <c r="X46" i="116"/>
  <c r="K40" i="116"/>
  <c r="E13" i="154"/>
  <c r="E13" i="153"/>
  <c r="E13" i="152"/>
  <c r="E13" i="151"/>
  <c r="E13" i="155"/>
  <c r="E10" i="154"/>
  <c r="E10" i="153"/>
  <c r="E10" i="152"/>
  <c r="E10" i="151"/>
  <c r="E10" i="155"/>
  <c r="E8" i="154"/>
  <c r="E8" i="153"/>
  <c r="E8" i="152"/>
  <c r="E8" i="155"/>
  <c r="E8" i="151"/>
  <c r="Z10" i="128"/>
  <c r="C11" i="126"/>
  <c r="Z13" i="128"/>
  <c r="E8" i="41"/>
  <c r="E8" i="38"/>
  <c r="E8" i="145"/>
  <c r="E8" i="127"/>
  <c r="E8" i="37"/>
  <c r="E10" i="38"/>
  <c r="E10" i="41"/>
  <c r="E10" i="127"/>
  <c r="E10" i="37"/>
  <c r="E10" i="145"/>
  <c r="E13" i="38"/>
  <c r="E13" i="127"/>
  <c r="E13" i="41"/>
  <c r="E13" i="145"/>
  <c r="E13" i="37"/>
  <c r="B36" i="116"/>
  <c r="V10" i="128"/>
  <c r="V10" i="129"/>
  <c r="U13" i="128"/>
  <c r="S8" i="128"/>
  <c r="U13" i="129"/>
  <c r="K20" i="116"/>
  <c r="Y13" i="128"/>
  <c r="R8" i="128"/>
  <c r="BB64" i="43"/>
  <c r="V8" i="129"/>
  <c r="C86" i="43"/>
  <c r="Z8" i="128"/>
  <c r="B4" i="109"/>
  <c r="BO51" i="44"/>
  <c r="BO45" i="45"/>
  <c r="AP18" i="27"/>
  <c r="Q20" i="116"/>
  <c r="M20" i="116"/>
  <c r="T36" i="116"/>
  <c r="AA45" i="44"/>
  <c r="BQ37" i="45"/>
  <c r="AH19" i="43"/>
  <c r="AH58" i="43" s="1"/>
  <c r="AF47" i="29"/>
  <c r="AF47" i="40"/>
  <c r="Z47" i="40"/>
  <c r="Z47" i="29"/>
  <c r="X47" i="29"/>
  <c r="X47" i="40"/>
  <c r="AB47" i="29"/>
  <c r="AB47" i="40"/>
  <c r="AA47" i="29"/>
  <c r="AA47" i="40"/>
  <c r="AE47" i="29"/>
  <c r="AE47" i="40"/>
  <c r="AH47" i="40"/>
  <c r="AH47" i="29"/>
  <c r="AQ47" i="29"/>
  <c r="AQ47" i="40"/>
  <c r="AL47" i="40"/>
  <c r="AL47" i="29"/>
  <c r="AO47" i="40"/>
  <c r="AO47" i="29"/>
  <c r="AD47" i="40"/>
  <c r="AD47" i="29"/>
  <c r="Y47" i="40"/>
  <c r="Y47" i="29"/>
  <c r="AM47" i="29"/>
  <c r="AM47" i="40"/>
  <c r="AG47" i="40"/>
  <c r="AG47" i="29"/>
  <c r="W47" i="29"/>
  <c r="W47" i="40"/>
  <c r="AS47" i="40"/>
  <c r="AS47" i="29"/>
  <c r="AJ47" i="29"/>
  <c r="AJ47" i="40"/>
  <c r="AN47" i="29"/>
  <c r="AN47" i="40"/>
  <c r="AP47" i="40"/>
  <c r="AP47" i="29"/>
  <c r="AC47" i="40"/>
  <c r="AC47" i="29"/>
  <c r="AK47" i="40"/>
  <c r="AK47" i="29"/>
  <c r="AR47" i="29"/>
  <c r="AR47" i="40"/>
  <c r="AI47" i="29"/>
  <c r="AI47" i="40"/>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T14" i="128"/>
  <c r="X8" i="129"/>
  <c r="W13" i="129"/>
  <c r="S13" i="128"/>
  <c r="W10" i="128"/>
  <c r="S10" i="129"/>
  <c r="P8" i="129"/>
  <c r="Z13" i="129"/>
  <c r="V13" i="129"/>
  <c r="R13" i="129"/>
  <c r="T13" i="128"/>
  <c r="T8" i="128"/>
  <c r="F20" i="116"/>
  <c r="F17" i="32"/>
  <c r="Y10" i="128"/>
  <c r="U10" i="128"/>
  <c r="Y8" i="128"/>
  <c r="U8" i="129"/>
  <c r="T14" i="129"/>
  <c r="B5" i="109"/>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W20" i="116"/>
  <c r="V19" i="116"/>
  <c r="O37" i="116"/>
  <c r="B5" i="110"/>
  <c r="G20" i="116"/>
  <c r="P13" i="128"/>
  <c r="X13" i="129"/>
  <c r="P11" i="129"/>
  <c r="P11" i="128"/>
  <c r="W14" i="128"/>
  <c r="H10" i="128"/>
  <c r="Q13" i="128"/>
  <c r="L11" i="129"/>
  <c r="L11" i="128"/>
  <c r="H8" i="129"/>
  <c r="M14" i="129"/>
  <c r="M14" i="128"/>
  <c r="AB52" i="43"/>
  <c r="Y93" i="44"/>
  <c r="P52" i="45"/>
  <c r="C92" i="45"/>
  <c r="U14" i="128"/>
  <c r="Q14" i="129"/>
  <c r="Q14" i="128"/>
  <c r="I14" i="129"/>
  <c r="I14" i="128"/>
  <c r="B15" i="126"/>
  <c r="B14" i="126"/>
  <c r="B12" i="126"/>
  <c r="B11" i="126"/>
  <c r="C9" i="126"/>
  <c r="C41" i="40"/>
  <c r="C41" i="115"/>
  <c r="C41" i="77"/>
  <c r="C41" i="29"/>
  <c r="I41" i="40"/>
  <c r="I41" i="115"/>
  <c r="I41" i="77"/>
  <c r="I41" i="29"/>
  <c r="M41" i="40"/>
  <c r="M41" i="115"/>
  <c r="M41" i="77"/>
  <c r="M41" i="29"/>
  <c r="P41" i="40"/>
  <c r="P41" i="115"/>
  <c r="P41" i="77"/>
  <c r="P41" i="29"/>
  <c r="T41" i="40"/>
  <c r="T41" i="115"/>
  <c r="T41" i="77"/>
  <c r="T41" i="29"/>
  <c r="S11" i="128"/>
  <c r="B9" i="126"/>
  <c r="D41" i="40"/>
  <c r="D41" i="115"/>
  <c r="D41" i="77"/>
  <c r="D41" i="29"/>
  <c r="J41" i="40"/>
  <c r="J41" i="115"/>
  <c r="J41" i="77"/>
  <c r="J41" i="29"/>
  <c r="N41" i="40"/>
  <c r="N41" i="115"/>
  <c r="N41" i="77"/>
  <c r="N41" i="29"/>
  <c r="Q41" i="40"/>
  <c r="Q41" i="115"/>
  <c r="Q41" i="77"/>
  <c r="Q41" i="29"/>
  <c r="U41" i="40"/>
  <c r="U41" i="115"/>
  <c r="U41" i="77"/>
  <c r="U41" i="29"/>
  <c r="B41" i="40"/>
  <c r="B41" i="115"/>
  <c r="B41" i="77"/>
  <c r="B41" i="29"/>
  <c r="G41" i="40"/>
  <c r="G41" i="115"/>
  <c r="G41" i="77"/>
  <c r="G41" i="29"/>
  <c r="K41" i="40"/>
  <c r="K41" i="115"/>
  <c r="K41" i="77"/>
  <c r="K41" i="29"/>
  <c r="R41" i="40"/>
  <c r="R41" i="115"/>
  <c r="R41" i="77"/>
  <c r="R41" i="29"/>
  <c r="C14" i="126"/>
  <c r="H41" i="40"/>
  <c r="H41" i="115"/>
  <c r="H41" i="77"/>
  <c r="H41" i="29"/>
  <c r="L41" i="40"/>
  <c r="L41" i="115"/>
  <c r="L41" i="77"/>
  <c r="L41" i="29"/>
  <c r="O41" i="40"/>
  <c r="O41" i="115"/>
  <c r="O41" i="77"/>
  <c r="O41" i="29"/>
  <c r="S41" i="40"/>
  <c r="S41" i="115"/>
  <c r="S41" i="77"/>
  <c r="S41" i="29"/>
  <c r="E14" i="129"/>
  <c r="E14" i="128"/>
  <c r="D14" i="128"/>
  <c r="D14" i="129"/>
  <c r="K11" i="129"/>
  <c r="K11" i="128"/>
  <c r="B5" i="126"/>
  <c r="B35" i="148"/>
  <c r="B35" i="147"/>
  <c r="B35" i="146"/>
  <c r="B35" i="149"/>
  <c r="B35" i="150"/>
  <c r="D13" i="150"/>
  <c r="D13" i="148"/>
  <c r="D13" i="147"/>
  <c r="D13" i="146"/>
  <c r="D13" i="149"/>
  <c r="B32" i="149"/>
  <c r="B32" i="148"/>
  <c r="B32" i="147"/>
  <c r="B32" i="146"/>
  <c r="B32" i="150"/>
  <c r="B13" i="148"/>
  <c r="B13" i="147"/>
  <c r="B13" i="146"/>
  <c r="B13" i="149"/>
  <c r="B13" i="150"/>
  <c r="B11" i="128"/>
  <c r="B11" i="129"/>
  <c r="N14" i="129"/>
  <c r="N14" i="128"/>
  <c r="J14" i="128"/>
  <c r="J14" i="129"/>
  <c r="H14" i="128"/>
  <c r="C13" i="150"/>
  <c r="C13" i="148"/>
  <c r="C13" i="147"/>
  <c r="C13" i="146"/>
  <c r="C13" i="149"/>
  <c r="B43" i="149"/>
  <c r="B43" i="148"/>
  <c r="B43" i="147"/>
  <c r="B43" i="146"/>
  <c r="B43" i="150"/>
  <c r="B19" i="148"/>
  <c r="B19" i="147"/>
  <c r="B19" i="146"/>
  <c r="B19" i="149"/>
  <c r="B19" i="150"/>
  <c r="B14" i="129"/>
  <c r="B14" i="128"/>
  <c r="O11" i="129"/>
  <c r="I11" i="129"/>
  <c r="I11" i="128"/>
  <c r="E11" i="129"/>
  <c r="E11" i="128"/>
  <c r="B56" i="149"/>
  <c r="B56" i="148"/>
  <c r="B56" i="147"/>
  <c r="B56" i="146"/>
  <c r="B56" i="150"/>
  <c r="B25" i="148"/>
  <c r="B25" i="147"/>
  <c r="B25" i="146"/>
  <c r="B25" i="149"/>
  <c r="B25" i="150"/>
  <c r="D55" i="146"/>
  <c r="E54" i="146"/>
  <c r="D41" i="146"/>
  <c r="D21" i="146"/>
  <c r="D15" i="146"/>
  <c r="D55" i="147"/>
  <c r="E54" i="147"/>
  <c r="D41" i="147"/>
  <c r="B24" i="147"/>
  <c r="D21" i="147"/>
  <c r="B18" i="147"/>
  <c r="D15" i="147"/>
  <c r="B12" i="147"/>
  <c r="B24" i="148"/>
  <c r="B18" i="148"/>
  <c r="B12" i="148"/>
  <c r="C7" i="149"/>
  <c r="C7" i="146"/>
  <c r="C7" i="147"/>
  <c r="C7" i="148"/>
  <c r="F51" i="146"/>
  <c r="E34" i="146"/>
  <c r="E29" i="146"/>
  <c r="E24" i="146"/>
  <c r="E18" i="146"/>
  <c r="F51" i="147"/>
  <c r="E34" i="147"/>
  <c r="E29" i="147"/>
  <c r="E24" i="147"/>
  <c r="E18" i="147"/>
  <c r="C9" i="147"/>
  <c r="B42" i="148"/>
  <c r="F7" i="149"/>
  <c r="F7" i="148"/>
  <c r="F7" i="147"/>
  <c r="F7" i="146"/>
  <c r="D41" i="148"/>
  <c r="D7" i="148"/>
  <c r="D7" i="149"/>
  <c r="D7" i="146"/>
  <c r="D7" i="147"/>
  <c r="E7" i="147"/>
  <c r="E7" i="148"/>
  <c r="E7" i="149"/>
  <c r="E7" i="146"/>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E14" i="154" l="1"/>
  <c r="E14" i="153"/>
  <c r="E14" i="152"/>
  <c r="E14" i="151"/>
  <c r="E14" i="155"/>
  <c r="E11" i="154"/>
  <c r="E11" i="153"/>
  <c r="E11" i="152"/>
  <c r="E11" i="151"/>
  <c r="E11" i="155"/>
  <c r="M30" i="162"/>
  <c r="M30" i="160"/>
  <c r="M30" i="161"/>
  <c r="M30" i="158"/>
  <c r="E30" i="162"/>
  <c r="E30" i="158"/>
  <c r="E30" i="160"/>
  <c r="E30" i="161"/>
  <c r="O30" i="162"/>
  <c r="O30" i="161"/>
  <c r="O30" i="158"/>
  <c r="O30" i="160"/>
  <c r="H30" i="161"/>
  <c r="H30" i="160"/>
  <c r="H30" i="162"/>
  <c r="H30" i="158"/>
  <c r="N30" i="162"/>
  <c r="N30" i="161"/>
  <c r="N30" i="158"/>
  <c r="N30" i="160"/>
  <c r="G30" i="162"/>
  <c r="G30" i="158"/>
  <c r="G30" i="161"/>
  <c r="G30" i="160"/>
  <c r="B30" i="162"/>
  <c r="B30" i="158"/>
  <c r="B30" i="161"/>
  <c r="B30" i="160"/>
  <c r="I30" i="162"/>
  <c r="I30" i="160"/>
  <c r="I30" i="161"/>
  <c r="I30" i="158"/>
  <c r="P30" i="161"/>
  <c r="P30" i="162"/>
  <c r="P30" i="160"/>
  <c r="P30" i="158"/>
  <c r="D30" i="162"/>
  <c r="D30" i="161"/>
  <c r="D30" i="160"/>
  <c r="D30" i="158"/>
  <c r="Q30" i="162"/>
  <c r="Q30" i="160"/>
  <c r="Q30" i="158"/>
  <c r="Q30" i="161"/>
  <c r="J30" i="162"/>
  <c r="J30" i="161"/>
  <c r="J30" i="158"/>
  <c r="J30" i="160"/>
  <c r="S30" i="162"/>
  <c r="S30" i="158"/>
  <c r="S30" i="161"/>
  <c r="S30" i="160"/>
  <c r="L30" i="161"/>
  <c r="L30" i="162"/>
  <c r="L30" i="160"/>
  <c r="L30" i="158"/>
  <c r="C30" i="161"/>
  <c r="C30" i="160"/>
  <c r="C30" i="158"/>
  <c r="C30" i="162"/>
  <c r="R30" i="162"/>
  <c r="R30" i="158"/>
  <c r="R30" i="161"/>
  <c r="R30" i="160"/>
  <c r="K30" i="162"/>
  <c r="K30" i="158"/>
  <c r="K30" i="160"/>
  <c r="K30" i="161"/>
  <c r="C12" i="126"/>
  <c r="C15" i="126"/>
  <c r="E11" i="41"/>
  <c r="E11" i="145"/>
  <c r="E11" i="38"/>
  <c r="E11" i="127"/>
  <c r="E11" i="37"/>
  <c r="E14" i="38"/>
  <c r="E14" i="41"/>
  <c r="E14" i="127"/>
  <c r="E14" i="37"/>
  <c r="E14" i="145"/>
  <c r="W14" i="129"/>
  <c r="T11" i="128"/>
  <c r="S14" i="129"/>
  <c r="T11" i="129"/>
  <c r="X11" i="128"/>
  <c r="Y14" i="128"/>
  <c r="S14" i="128"/>
  <c r="U14" i="129"/>
  <c r="AR48" i="40"/>
  <c r="AR48" i="29"/>
  <c r="AO48" i="40"/>
  <c r="AO48" i="29"/>
  <c r="AI48" i="40"/>
  <c r="AI48" i="29"/>
  <c r="AP48" i="40"/>
  <c r="AP48" i="29"/>
  <c r="W48" i="40"/>
  <c r="W48" i="29"/>
  <c r="AD48" i="40"/>
  <c r="AD48" i="29"/>
  <c r="AH48" i="40"/>
  <c r="AH48" i="29"/>
  <c r="X48" i="29"/>
  <c r="X48" i="40"/>
  <c r="AN48" i="29"/>
  <c r="AN48" i="40"/>
  <c r="Z48" i="40"/>
  <c r="Z48" i="29"/>
  <c r="AC48" i="29"/>
  <c r="AC48" i="40"/>
  <c r="AS48" i="40"/>
  <c r="AS48" i="29"/>
  <c r="Y48" i="29"/>
  <c r="Y48" i="40"/>
  <c r="AQ48" i="29"/>
  <c r="AQ48" i="40"/>
  <c r="AB48" i="29"/>
  <c r="AB48" i="40"/>
  <c r="AG48" i="29"/>
  <c r="AG48" i="40"/>
  <c r="AE48" i="40"/>
  <c r="AE48" i="29"/>
  <c r="AK48" i="29"/>
  <c r="AK48" i="40"/>
  <c r="AJ48" i="29"/>
  <c r="AJ48" i="40"/>
  <c r="AM48" i="40"/>
  <c r="AM48" i="29"/>
  <c r="AL48" i="40"/>
  <c r="AL48" i="29"/>
  <c r="AA48" i="40"/>
  <c r="AA48" i="29"/>
  <c r="AF48" i="29"/>
  <c r="AF48" i="40"/>
  <c r="C42" i="115"/>
  <c r="B21" i="32"/>
  <c r="B8" i="34" s="1"/>
  <c r="B28" i="32"/>
  <c r="X14" i="129"/>
  <c r="X14" i="128"/>
  <c r="R11" i="129"/>
  <c r="R11" i="128"/>
  <c r="Y14" i="129"/>
  <c r="V11" i="129"/>
  <c r="P14" i="129"/>
  <c r="Z11" i="129"/>
  <c r="Z11" i="128"/>
  <c r="X11" i="129"/>
  <c r="P14" i="128"/>
  <c r="V11" i="128"/>
  <c r="W11" i="128"/>
  <c r="O11" i="128"/>
  <c r="W11" i="129"/>
  <c r="V14" i="129"/>
  <c r="B7" i="35"/>
  <c r="BQ58" i="45"/>
  <c r="BB58" i="45"/>
  <c r="BM99" i="43"/>
  <c r="R14" i="128"/>
  <c r="Z14" i="129"/>
  <c r="V14" i="128"/>
  <c r="R14" i="129"/>
  <c r="Z14" i="128"/>
  <c r="BQ58" i="44"/>
  <c r="D20" i="32"/>
  <c r="D7" i="34" s="1"/>
  <c r="BQ99" i="43"/>
  <c r="C42" i="40"/>
  <c r="BO58" i="44"/>
  <c r="F20" i="32"/>
  <c r="F7" i="34" s="1"/>
  <c r="C42" i="29"/>
  <c r="BO58" i="45"/>
  <c r="S11" i="129"/>
  <c r="C42" i="77"/>
  <c r="D21" i="32"/>
  <c r="D8" i="34" s="1"/>
  <c r="H11" i="128"/>
  <c r="H11" i="129"/>
  <c r="H14" i="129"/>
  <c r="S42" i="40"/>
  <c r="S42" i="115"/>
  <c r="S42" i="77"/>
  <c r="S42" i="29"/>
  <c r="L42" i="40"/>
  <c r="L42" i="115"/>
  <c r="L42" i="77"/>
  <c r="L42" i="29"/>
  <c r="O14" i="128"/>
  <c r="O14" i="129"/>
  <c r="T42" i="40"/>
  <c r="T42" i="115"/>
  <c r="T42" i="77"/>
  <c r="T42" i="29"/>
  <c r="M42" i="40"/>
  <c r="M42" i="115"/>
  <c r="M42" i="77"/>
  <c r="M42" i="29"/>
  <c r="R42" i="40"/>
  <c r="R42" i="115"/>
  <c r="R42" i="77"/>
  <c r="R42" i="29"/>
  <c r="G42" i="40"/>
  <c r="G42" i="115"/>
  <c r="G42" i="77"/>
  <c r="G42" i="29"/>
  <c r="U42" i="40"/>
  <c r="U42" i="115"/>
  <c r="U42" i="77"/>
  <c r="U42" i="29"/>
  <c r="N42" i="40"/>
  <c r="N42" i="115"/>
  <c r="N42" i="77"/>
  <c r="N42" i="29"/>
  <c r="D42" i="40"/>
  <c r="D42" i="115"/>
  <c r="D42" i="77"/>
  <c r="D42" i="29"/>
  <c r="O42" i="40"/>
  <c r="O42" i="115"/>
  <c r="O42" i="77"/>
  <c r="O42" i="29"/>
  <c r="H42" i="40"/>
  <c r="H42" i="115"/>
  <c r="H42" i="77"/>
  <c r="H42" i="29"/>
  <c r="P42" i="40"/>
  <c r="P42" i="115"/>
  <c r="P42" i="77"/>
  <c r="P42" i="29"/>
  <c r="I42" i="40"/>
  <c r="I42" i="115"/>
  <c r="I42" i="77"/>
  <c r="I42" i="29"/>
  <c r="K42" i="40"/>
  <c r="K42" i="115"/>
  <c r="K42" i="77"/>
  <c r="K42" i="29"/>
  <c r="B42" i="40"/>
  <c r="B42" i="115"/>
  <c r="B42" i="77"/>
  <c r="B42" i="29"/>
  <c r="Q42" i="40"/>
  <c r="Q42" i="115"/>
  <c r="Q42" i="77"/>
  <c r="Q42" i="29"/>
  <c r="J42" i="40"/>
  <c r="J42" i="115"/>
  <c r="J42" i="77"/>
  <c r="J42" i="29"/>
  <c r="C28" i="32"/>
  <c r="C19" i="150"/>
  <c r="C19" i="147"/>
  <c r="C19" i="146"/>
  <c r="C19" i="149"/>
  <c r="C19" i="148"/>
  <c r="F42" i="149"/>
  <c r="F42" i="150"/>
  <c r="F42" i="148"/>
  <c r="F42" i="147"/>
  <c r="F42" i="146"/>
  <c r="D19" i="148"/>
  <c r="D19" i="150"/>
  <c r="D19" i="147"/>
  <c r="D19" i="146"/>
  <c r="D19" i="149"/>
  <c r="F30" i="148"/>
  <c r="F30" i="147"/>
  <c r="F30" i="146"/>
  <c r="F30" i="149"/>
  <c r="F30" i="150"/>
  <c r="E42" i="148"/>
  <c r="E42" i="149"/>
  <c r="E42" i="147"/>
  <c r="E42" i="146"/>
  <c r="E42" i="150"/>
  <c r="B26" i="148"/>
  <c r="B26" i="147"/>
  <c r="B26" i="146"/>
  <c r="B26" i="150"/>
  <c r="B26" i="149"/>
  <c r="B57" i="149"/>
  <c r="B57" i="148"/>
  <c r="B57" i="147"/>
  <c r="B57" i="146"/>
  <c r="B57" i="150"/>
  <c r="B44" i="148"/>
  <c r="B44" i="147"/>
  <c r="B44" i="146"/>
  <c r="B44" i="149"/>
  <c r="B44" i="150"/>
  <c r="BL58" i="45"/>
  <c r="BN58" i="43"/>
  <c r="BN58" i="45"/>
  <c r="C10" i="150"/>
  <c r="C10" i="149"/>
  <c r="C10" i="148"/>
  <c r="C10" i="147"/>
  <c r="C10" i="146"/>
  <c r="E19" i="148"/>
  <c r="E19" i="150"/>
  <c r="E19" i="149"/>
  <c r="E19" i="147"/>
  <c r="E19" i="146"/>
  <c r="E25" i="148"/>
  <c r="E25" i="150"/>
  <c r="E25" i="149"/>
  <c r="E25" i="147"/>
  <c r="E25" i="146"/>
  <c r="E35" i="148"/>
  <c r="E35" i="150"/>
  <c r="E35" i="149"/>
  <c r="E35" i="147"/>
  <c r="E35" i="146"/>
  <c r="F56" i="149"/>
  <c r="F56" i="150"/>
  <c r="F56" i="148"/>
  <c r="F56" i="147"/>
  <c r="F56" i="146"/>
  <c r="U11" i="129"/>
  <c r="U11" i="128"/>
  <c r="Y11" i="128"/>
  <c r="Y11" i="129"/>
  <c r="C16" i="148"/>
  <c r="C16" i="150"/>
  <c r="C16" i="149"/>
  <c r="C16" i="147"/>
  <c r="C16" i="146"/>
  <c r="F19" i="148"/>
  <c r="F19" i="147"/>
  <c r="F19" i="146"/>
  <c r="F19" i="149"/>
  <c r="F19" i="150"/>
  <c r="D25" i="148"/>
  <c r="D25" i="150"/>
  <c r="D25" i="147"/>
  <c r="D25" i="146"/>
  <c r="D25" i="149"/>
  <c r="D35" i="148"/>
  <c r="D35" i="150"/>
  <c r="D35" i="147"/>
  <c r="D35" i="146"/>
  <c r="D35" i="149"/>
  <c r="C25" i="150"/>
  <c r="C25" i="147"/>
  <c r="C25" i="146"/>
  <c r="C25" i="149"/>
  <c r="C25" i="148"/>
  <c r="D16" i="147"/>
  <c r="D16" i="146"/>
  <c r="D16" i="150"/>
  <c r="D16" i="148"/>
  <c r="D16" i="149"/>
  <c r="D22" i="147"/>
  <c r="D22" i="146"/>
  <c r="D22" i="150"/>
  <c r="D22" i="148"/>
  <c r="D22" i="149"/>
  <c r="C30" i="150"/>
  <c r="C30" i="147"/>
  <c r="C30" i="146"/>
  <c r="C30" i="149"/>
  <c r="C30" i="148"/>
  <c r="Q11" i="129"/>
  <c r="Q11" i="128"/>
  <c r="C55" i="150"/>
  <c r="C55" i="147"/>
  <c r="C55" i="146"/>
  <c r="C55" i="148"/>
  <c r="C55" i="149"/>
  <c r="E16" i="148"/>
  <c r="E16" i="149"/>
  <c r="E16" i="147"/>
  <c r="E16" i="146"/>
  <c r="E16" i="150"/>
  <c r="C22" i="148"/>
  <c r="C22" i="150"/>
  <c r="C22" i="149"/>
  <c r="C22" i="147"/>
  <c r="C22" i="146"/>
  <c r="F25" i="148"/>
  <c r="F25" i="147"/>
  <c r="F25" i="146"/>
  <c r="F25" i="149"/>
  <c r="F25" i="150"/>
  <c r="F35" i="148"/>
  <c r="F35" i="147"/>
  <c r="F35" i="146"/>
  <c r="F35" i="149"/>
  <c r="F35" i="150"/>
  <c r="B36" i="148"/>
  <c r="B36" i="147"/>
  <c r="B36" i="146"/>
  <c r="B36" i="150"/>
  <c r="B36" i="149"/>
  <c r="C35" i="150"/>
  <c r="C35" i="147"/>
  <c r="C35" i="146"/>
  <c r="C35" i="149"/>
  <c r="C35" i="148"/>
  <c r="D56" i="147"/>
  <c r="D56" i="146"/>
  <c r="D56" i="150"/>
  <c r="D56" i="148"/>
  <c r="D56" i="149"/>
  <c r="F21" i="32"/>
  <c r="F8" i="34" s="1"/>
  <c r="E21" i="32"/>
  <c r="E8" i="34" s="1"/>
  <c r="BB99" i="44"/>
  <c r="C7" i="35"/>
  <c r="F16" i="149"/>
  <c r="F16" i="150"/>
  <c r="F16" i="148"/>
  <c r="F16" i="147"/>
  <c r="F16" i="146"/>
  <c r="F22" i="149"/>
  <c r="F22" i="150"/>
  <c r="F22" i="148"/>
  <c r="F22" i="147"/>
  <c r="F22" i="146"/>
  <c r="E30" i="148"/>
  <c r="E30" i="150"/>
  <c r="E30" i="149"/>
  <c r="E30" i="147"/>
  <c r="E30" i="146"/>
  <c r="D42" i="147"/>
  <c r="D42" i="146"/>
  <c r="D42" i="150"/>
  <c r="D42" i="148"/>
  <c r="D42" i="149"/>
  <c r="E13" i="150"/>
  <c r="E13" i="149"/>
  <c r="E13" i="148"/>
  <c r="E13" i="147"/>
  <c r="E13" i="146"/>
  <c r="C11" i="129"/>
  <c r="C11" i="128"/>
  <c r="G11" i="129"/>
  <c r="G11" i="128"/>
  <c r="M11" i="129"/>
  <c r="M11" i="128"/>
  <c r="E55" i="147"/>
  <c r="E55" i="146"/>
  <c r="E55" i="150"/>
  <c r="E55" i="148"/>
  <c r="E55" i="149"/>
  <c r="E22" i="148"/>
  <c r="E22" i="149"/>
  <c r="E22" i="147"/>
  <c r="E22" i="146"/>
  <c r="E22" i="150"/>
  <c r="D30" i="148"/>
  <c r="D30" i="150"/>
  <c r="D30" i="147"/>
  <c r="D30" i="146"/>
  <c r="D30" i="149"/>
  <c r="C42" i="148"/>
  <c r="C42" i="150"/>
  <c r="C42" i="149"/>
  <c r="C42" i="147"/>
  <c r="C42" i="146"/>
  <c r="BL99" i="44"/>
  <c r="BL58" i="44"/>
  <c r="BL58" i="43"/>
  <c r="BL99" i="43"/>
  <c r="BN99" i="44"/>
  <c r="BN58" i="44"/>
  <c r="BP58" i="43"/>
  <c r="BP99" i="43"/>
  <c r="M31" i="162" l="1"/>
  <c r="M31" i="158"/>
  <c r="M31" i="161"/>
  <c r="M31" i="160"/>
  <c r="Q31" i="162"/>
  <c r="Q31" i="158"/>
  <c r="Q31" i="160"/>
  <c r="Q31" i="161"/>
  <c r="N31" i="161"/>
  <c r="N31" i="160"/>
  <c r="N31" i="162"/>
  <c r="N31" i="158"/>
  <c r="P31" i="162"/>
  <c r="P31" i="161"/>
  <c r="P31" i="158"/>
  <c r="P31" i="160"/>
  <c r="R31" i="161"/>
  <c r="R31" i="162"/>
  <c r="R31" i="160"/>
  <c r="R31" i="158"/>
  <c r="H31" i="162"/>
  <c r="H31" i="158"/>
  <c r="H31" i="161"/>
  <c r="H31" i="160"/>
  <c r="O31" i="162"/>
  <c r="O31" i="160"/>
  <c r="O31" i="161"/>
  <c r="O31" i="158"/>
  <c r="E31" i="161"/>
  <c r="E31" i="162"/>
  <c r="E31" i="160"/>
  <c r="E31" i="158"/>
  <c r="C31" i="162"/>
  <c r="C31" i="161"/>
  <c r="C31" i="158"/>
  <c r="C31" i="160"/>
  <c r="S31" i="162"/>
  <c r="S31" i="160"/>
  <c r="S31" i="161"/>
  <c r="S31" i="158"/>
  <c r="J31" i="161"/>
  <c r="J31" i="160"/>
  <c r="J31" i="158"/>
  <c r="J31" i="162"/>
  <c r="L31" i="162"/>
  <c r="L31" i="158"/>
  <c r="L31" i="160"/>
  <c r="L31" i="161"/>
  <c r="I31" i="162"/>
  <c r="I31" i="158"/>
  <c r="I31" i="161"/>
  <c r="I31" i="160"/>
  <c r="G31" i="162"/>
  <c r="G31" i="160"/>
  <c r="G31" i="158"/>
  <c r="G31" i="161"/>
  <c r="D31" i="162"/>
  <c r="D31" i="161"/>
  <c r="D31" i="158"/>
  <c r="D31" i="160"/>
  <c r="K31" i="162"/>
  <c r="K31" i="161"/>
  <c r="K31" i="160"/>
  <c r="K31" i="158"/>
  <c r="B31" i="162"/>
  <c r="B31" i="160"/>
  <c r="B31" i="161"/>
  <c r="B31" i="158"/>
  <c r="C43" i="77"/>
  <c r="C43" i="115"/>
  <c r="C43" i="29"/>
  <c r="C43" i="40"/>
  <c r="K43" i="40"/>
  <c r="K43" i="115"/>
  <c r="K43" i="77"/>
  <c r="K43" i="29"/>
  <c r="I43" i="40"/>
  <c r="I43" i="115"/>
  <c r="I43" i="77"/>
  <c r="I43" i="29"/>
  <c r="H43" i="40"/>
  <c r="H43" i="115"/>
  <c r="H43" i="77"/>
  <c r="H43" i="29"/>
  <c r="G43" i="40"/>
  <c r="G43" i="115"/>
  <c r="G43" i="77"/>
  <c r="G43" i="29"/>
  <c r="S43" i="40"/>
  <c r="S43" i="115"/>
  <c r="S43" i="77"/>
  <c r="S43" i="29"/>
  <c r="J43" i="40"/>
  <c r="J43" i="115"/>
  <c r="J43" i="77"/>
  <c r="J43" i="29"/>
  <c r="N43" i="40"/>
  <c r="N43" i="115"/>
  <c r="N43" i="77"/>
  <c r="N43" i="29"/>
  <c r="M43" i="40"/>
  <c r="M43" i="115"/>
  <c r="M43" i="77"/>
  <c r="M43" i="29"/>
  <c r="B43" i="40"/>
  <c r="B43" i="115"/>
  <c r="B43" i="77"/>
  <c r="B43" i="29"/>
  <c r="P43" i="40"/>
  <c r="P43" i="115"/>
  <c r="P43" i="77"/>
  <c r="P43" i="29"/>
  <c r="O43" i="40"/>
  <c r="O43" i="115"/>
  <c r="O43" i="77"/>
  <c r="O43" i="29"/>
  <c r="R43" i="40"/>
  <c r="R43" i="115"/>
  <c r="R43" i="77"/>
  <c r="R43" i="29"/>
  <c r="L43" i="40"/>
  <c r="L43" i="115"/>
  <c r="L43" i="77"/>
  <c r="L43" i="29"/>
  <c r="Q43" i="40"/>
  <c r="Q43" i="115"/>
  <c r="Q43" i="77"/>
  <c r="Q43" i="29"/>
  <c r="D43" i="40"/>
  <c r="D43" i="115"/>
  <c r="D43" i="77"/>
  <c r="D43" i="29"/>
  <c r="U43" i="40"/>
  <c r="U43" i="115"/>
  <c r="U43" i="77"/>
  <c r="U43" i="29"/>
  <c r="T43" i="40"/>
  <c r="T43" i="115"/>
  <c r="T43" i="77"/>
  <c r="T43" i="29"/>
  <c r="C43" i="147"/>
  <c r="C43" i="146"/>
  <c r="C43" i="150"/>
  <c r="C43" i="148"/>
  <c r="C43" i="149"/>
  <c r="D31" i="149"/>
  <c r="D31" i="148"/>
  <c r="D31" i="150"/>
  <c r="D31" i="147"/>
  <c r="D31" i="146"/>
  <c r="C26" i="150"/>
  <c r="C26" i="147"/>
  <c r="C26" i="146"/>
  <c r="C26" i="148"/>
  <c r="C26" i="149"/>
  <c r="F57" i="149"/>
  <c r="F57" i="150"/>
  <c r="F57" i="148"/>
  <c r="F57" i="147"/>
  <c r="F57" i="146"/>
  <c r="B37" i="149"/>
  <c r="B37" i="148"/>
  <c r="B37" i="147"/>
  <c r="B37" i="146"/>
  <c r="B37" i="150"/>
  <c r="F36" i="150"/>
  <c r="F36" i="148"/>
  <c r="F36" i="147"/>
  <c r="F36" i="146"/>
  <c r="F36" i="149"/>
  <c r="F26" i="150"/>
  <c r="F26" i="148"/>
  <c r="F26" i="147"/>
  <c r="F26" i="146"/>
  <c r="F26" i="149"/>
  <c r="E56" i="148"/>
  <c r="E56" i="149"/>
  <c r="E56" i="147"/>
  <c r="E56" i="146"/>
  <c r="E56" i="150"/>
  <c r="E31" i="147"/>
  <c r="E31" i="146"/>
  <c r="E31" i="150"/>
  <c r="E31" i="148"/>
  <c r="E31" i="149"/>
  <c r="C36" i="150"/>
  <c r="C36" i="147"/>
  <c r="C36" i="146"/>
  <c r="C36" i="148"/>
  <c r="C36" i="149"/>
  <c r="C56" i="148"/>
  <c r="C56" i="150"/>
  <c r="C56" i="149"/>
  <c r="C56" i="147"/>
  <c r="C56" i="146"/>
  <c r="E36" i="147"/>
  <c r="E36" i="146"/>
  <c r="E36" i="150"/>
  <c r="E36" i="148"/>
  <c r="E36" i="149"/>
  <c r="E26" i="147"/>
  <c r="E26" i="146"/>
  <c r="E26" i="150"/>
  <c r="E26" i="148"/>
  <c r="E26" i="149"/>
  <c r="B58" i="148"/>
  <c r="B58" i="147"/>
  <c r="B58" i="146"/>
  <c r="B58" i="149"/>
  <c r="B58" i="150"/>
  <c r="B27" i="149"/>
  <c r="B27" i="148"/>
  <c r="B27" i="147"/>
  <c r="B27" i="146"/>
  <c r="B27" i="150"/>
  <c r="E43" i="148"/>
  <c r="E43" i="149"/>
  <c r="E43" i="147"/>
  <c r="E43" i="146"/>
  <c r="E43" i="150"/>
  <c r="F31" i="150"/>
  <c r="F31" i="148"/>
  <c r="F31" i="147"/>
  <c r="F31" i="146"/>
  <c r="F31" i="149"/>
  <c r="D43" i="149"/>
  <c r="D43" i="147"/>
  <c r="D43" i="146"/>
  <c r="D43" i="150"/>
  <c r="D43" i="148"/>
  <c r="D57" i="149"/>
  <c r="D57" i="147"/>
  <c r="D57" i="146"/>
  <c r="D57" i="150"/>
  <c r="D57" i="148"/>
  <c r="C31" i="150"/>
  <c r="C31" i="147"/>
  <c r="C31" i="146"/>
  <c r="C31" i="148"/>
  <c r="C31" i="149"/>
  <c r="D36" i="149"/>
  <c r="D36" i="148"/>
  <c r="D36" i="150"/>
  <c r="D36" i="147"/>
  <c r="D36" i="146"/>
  <c r="D26" i="149"/>
  <c r="D26" i="148"/>
  <c r="D26" i="150"/>
  <c r="D26" i="147"/>
  <c r="D26" i="146"/>
  <c r="B45" i="148"/>
  <c r="B45" i="147"/>
  <c r="B45" i="146"/>
  <c r="B45" i="150"/>
  <c r="B45" i="149"/>
  <c r="F43" i="149"/>
  <c r="F43" i="150"/>
  <c r="F43" i="148"/>
  <c r="F43" i="147"/>
  <c r="F43" i="146"/>
  <c r="J32" i="162" l="1"/>
  <c r="J32" i="158"/>
  <c r="J32" i="161"/>
  <c r="J32" i="160"/>
  <c r="Q32" i="162"/>
  <c r="Q32" i="160"/>
  <c r="Q32" i="161"/>
  <c r="Q32" i="158"/>
  <c r="I32" i="162"/>
  <c r="I32" i="160"/>
  <c r="I32" i="158"/>
  <c r="I32" i="161"/>
  <c r="S32" i="162"/>
  <c r="S32" i="158"/>
  <c r="S32" i="160"/>
  <c r="S32" i="161"/>
  <c r="P32" i="161"/>
  <c r="P32" i="160"/>
  <c r="P32" i="162"/>
  <c r="P32" i="158"/>
  <c r="N32" i="162"/>
  <c r="N32" i="158"/>
  <c r="N32" i="161"/>
  <c r="N32" i="160"/>
  <c r="K32" i="162"/>
  <c r="K32" i="158"/>
  <c r="K32" i="161"/>
  <c r="K32" i="160"/>
  <c r="D32" i="162"/>
  <c r="D32" i="160"/>
  <c r="D32" i="161"/>
  <c r="D32" i="158"/>
  <c r="G32" i="162"/>
  <c r="G32" i="161"/>
  <c r="G32" i="158"/>
  <c r="G32" i="160"/>
  <c r="L32" i="161"/>
  <c r="L32" i="160"/>
  <c r="L32" i="162"/>
  <c r="L32" i="158"/>
  <c r="R32" i="162"/>
  <c r="R32" i="161"/>
  <c r="R32" i="158"/>
  <c r="R32" i="160"/>
  <c r="H32" i="161"/>
  <c r="H32" i="162"/>
  <c r="H32" i="160"/>
  <c r="H32" i="158"/>
  <c r="E32" i="162"/>
  <c r="E32" i="161"/>
  <c r="E32" i="158"/>
  <c r="E32" i="160"/>
  <c r="B32" i="162"/>
  <c r="B32" i="158"/>
  <c r="B32" i="160"/>
  <c r="B32" i="161"/>
  <c r="O32" i="162"/>
  <c r="O32" i="158"/>
  <c r="O32" i="161"/>
  <c r="O32" i="160"/>
  <c r="M32" i="162"/>
  <c r="M32" i="161"/>
  <c r="M32" i="160"/>
  <c r="M32" i="158"/>
  <c r="C32" i="161"/>
  <c r="C32" i="162"/>
  <c r="C32" i="160"/>
  <c r="C32" i="158"/>
  <c r="C44" i="77"/>
  <c r="C44" i="40"/>
  <c r="C44" i="115"/>
  <c r="C44" i="29"/>
  <c r="P44" i="40"/>
  <c r="P44" i="115"/>
  <c r="P44" i="77"/>
  <c r="P44" i="29"/>
  <c r="M44" i="40"/>
  <c r="M44" i="115"/>
  <c r="M44" i="77"/>
  <c r="M44" i="29"/>
  <c r="J44" i="40"/>
  <c r="J44" i="115"/>
  <c r="J44" i="77"/>
  <c r="J44" i="29"/>
  <c r="S44" i="40"/>
  <c r="S44" i="115"/>
  <c r="S44" i="77"/>
  <c r="S44" i="29"/>
  <c r="D44" i="40"/>
  <c r="D44" i="115"/>
  <c r="D44" i="77"/>
  <c r="D44" i="29"/>
  <c r="T44" i="40"/>
  <c r="T44" i="115"/>
  <c r="T44" i="77"/>
  <c r="T44" i="29"/>
  <c r="Q44" i="40"/>
  <c r="Q44" i="115"/>
  <c r="Q44" i="77"/>
  <c r="Q44" i="29"/>
  <c r="L44" i="40"/>
  <c r="L44" i="115"/>
  <c r="L44" i="77"/>
  <c r="L44" i="29"/>
  <c r="N44" i="40"/>
  <c r="N44" i="115"/>
  <c r="N44" i="77"/>
  <c r="N44" i="29"/>
  <c r="H44" i="40"/>
  <c r="H44" i="115"/>
  <c r="H44" i="77"/>
  <c r="H44" i="29"/>
  <c r="U44" i="40"/>
  <c r="U44" i="115"/>
  <c r="U44" i="77"/>
  <c r="U44" i="29"/>
  <c r="R44" i="40"/>
  <c r="R44" i="115"/>
  <c r="R44" i="77"/>
  <c r="R44" i="29"/>
  <c r="O44" i="40"/>
  <c r="O44" i="115"/>
  <c r="O44" i="77"/>
  <c r="O44" i="29"/>
  <c r="B44" i="40"/>
  <c r="B44" i="115"/>
  <c r="B44" i="77"/>
  <c r="B44" i="29"/>
  <c r="G44" i="40"/>
  <c r="G44" i="115"/>
  <c r="G44" i="77"/>
  <c r="G44" i="29"/>
  <c r="I44" i="40"/>
  <c r="I44" i="115"/>
  <c r="I44" i="77"/>
  <c r="I44" i="29"/>
  <c r="K44" i="40"/>
  <c r="K44" i="115"/>
  <c r="K44" i="77"/>
  <c r="K44" i="29"/>
  <c r="E57" i="148"/>
  <c r="E57" i="149"/>
  <c r="E57" i="147"/>
  <c r="E57" i="146"/>
  <c r="E57" i="150"/>
  <c r="B38" i="149"/>
  <c r="B38" i="148"/>
  <c r="B38" i="147"/>
  <c r="B38" i="146"/>
  <c r="B38" i="150"/>
  <c r="C44" i="150"/>
  <c r="C44" i="147"/>
  <c r="C44" i="146"/>
  <c r="C44" i="149"/>
  <c r="C44" i="148"/>
  <c r="F44" i="148"/>
  <c r="F44" i="147"/>
  <c r="F44" i="146"/>
  <c r="F44" i="149"/>
  <c r="F44" i="150"/>
  <c r="D58" i="148"/>
  <c r="D58" i="150"/>
  <c r="D58" i="147"/>
  <c r="D58" i="146"/>
  <c r="D58" i="149"/>
  <c r="D44" i="148"/>
  <c r="D44" i="150"/>
  <c r="D44" i="147"/>
  <c r="D44" i="146"/>
  <c r="D44" i="149"/>
  <c r="C57" i="147"/>
  <c r="C57" i="146"/>
  <c r="C57" i="150"/>
  <c r="C57" i="148"/>
  <c r="C57" i="149"/>
  <c r="F58" i="148"/>
  <c r="F58" i="147"/>
  <c r="F58" i="146"/>
  <c r="F58" i="149"/>
  <c r="F58" i="150"/>
  <c r="E32" i="148"/>
  <c r="E32" i="149"/>
  <c r="E32" i="147"/>
  <c r="E32" i="146"/>
  <c r="E32" i="150"/>
  <c r="F32" i="149"/>
  <c r="F32" i="150"/>
  <c r="F32" i="148"/>
  <c r="F32" i="147"/>
  <c r="F32" i="146"/>
  <c r="C37" i="148"/>
  <c r="C37" i="150"/>
  <c r="C37" i="149"/>
  <c r="C37" i="147"/>
  <c r="C37" i="146"/>
  <c r="F27" i="149"/>
  <c r="F27" i="150"/>
  <c r="F27" i="148"/>
  <c r="F27" i="147"/>
  <c r="F27" i="146"/>
  <c r="F37" i="149"/>
  <c r="F37" i="150"/>
  <c r="F37" i="148"/>
  <c r="F37" i="147"/>
  <c r="F37" i="146"/>
  <c r="C27" i="148"/>
  <c r="C27" i="150"/>
  <c r="C27" i="149"/>
  <c r="C27" i="147"/>
  <c r="C27" i="146"/>
  <c r="D32" i="147"/>
  <c r="D32" i="146"/>
  <c r="D32" i="150"/>
  <c r="D32" i="148"/>
  <c r="D32" i="149"/>
  <c r="B46" i="149"/>
  <c r="B46" i="148"/>
  <c r="B46" i="147"/>
  <c r="B46" i="146"/>
  <c r="B46" i="150"/>
  <c r="D27" i="147"/>
  <c r="D27" i="146"/>
  <c r="D27" i="150"/>
  <c r="D27" i="148"/>
  <c r="D27" i="149"/>
  <c r="D37" i="147"/>
  <c r="D37" i="146"/>
  <c r="D37" i="150"/>
  <c r="D37" i="148"/>
  <c r="D37" i="149"/>
  <c r="C32" i="148"/>
  <c r="C32" i="150"/>
  <c r="C32" i="149"/>
  <c r="C32" i="147"/>
  <c r="C32" i="146"/>
  <c r="E44" i="148"/>
  <c r="E44" i="150"/>
  <c r="E44" i="149"/>
  <c r="E44" i="147"/>
  <c r="E44" i="146"/>
  <c r="E27" i="148"/>
  <c r="E27" i="149"/>
  <c r="E27" i="147"/>
  <c r="E27" i="146"/>
  <c r="E27" i="150"/>
  <c r="E37" i="148"/>
  <c r="E37" i="149"/>
  <c r="E37" i="147"/>
  <c r="E37" i="146"/>
  <c r="E37" i="150"/>
  <c r="C33" i="162" l="1"/>
  <c r="C33" i="158"/>
  <c r="C33" i="160"/>
  <c r="C33" i="161"/>
  <c r="I33" i="162"/>
  <c r="I33" i="158"/>
  <c r="I33" i="160"/>
  <c r="I33" i="161"/>
  <c r="J33" i="161"/>
  <c r="J33" i="162"/>
  <c r="J33" i="160"/>
  <c r="J33" i="158"/>
  <c r="R33" i="161"/>
  <c r="R33" i="160"/>
  <c r="R33" i="158"/>
  <c r="R33" i="162"/>
  <c r="Q33" i="162"/>
  <c r="Q33" i="158"/>
  <c r="Q33" i="161"/>
  <c r="Q33" i="160"/>
  <c r="N33" i="161"/>
  <c r="N33" i="162"/>
  <c r="N33" i="160"/>
  <c r="N33" i="158"/>
  <c r="D33" i="162"/>
  <c r="D33" i="158"/>
  <c r="D33" i="161"/>
  <c r="D33" i="160"/>
  <c r="S33" i="162"/>
  <c r="S33" i="161"/>
  <c r="S33" i="160"/>
  <c r="S33" i="158"/>
  <c r="L33" i="162"/>
  <c r="L33" i="161"/>
  <c r="L33" i="158"/>
  <c r="L33" i="160"/>
  <c r="M33" i="162"/>
  <c r="M33" i="161"/>
  <c r="M33" i="158"/>
  <c r="M33" i="160"/>
  <c r="E33" i="161"/>
  <c r="E33" i="160"/>
  <c r="E33" i="162"/>
  <c r="E33" i="158"/>
  <c r="C45" i="29"/>
  <c r="B33" i="162"/>
  <c r="B33" i="161"/>
  <c r="B33" i="160"/>
  <c r="B33" i="158"/>
  <c r="G33" i="162"/>
  <c r="G33" i="160"/>
  <c r="G33" i="161"/>
  <c r="G33" i="158"/>
  <c r="P33" i="162"/>
  <c r="P33" i="158"/>
  <c r="P33" i="161"/>
  <c r="P33" i="160"/>
  <c r="O33" i="162"/>
  <c r="O33" i="160"/>
  <c r="O33" i="158"/>
  <c r="O33" i="161"/>
  <c r="H33" i="162"/>
  <c r="H33" i="161"/>
  <c r="H33" i="158"/>
  <c r="H33" i="160"/>
  <c r="K33" i="162"/>
  <c r="K33" i="160"/>
  <c r="K33" i="161"/>
  <c r="K33" i="158"/>
  <c r="C45" i="40"/>
  <c r="C45" i="115"/>
  <c r="C45" i="77"/>
  <c r="I45" i="40"/>
  <c r="I45" i="115"/>
  <c r="I45" i="77"/>
  <c r="I45" i="29"/>
  <c r="Q45" i="40"/>
  <c r="Q45" i="115"/>
  <c r="Q45" i="77"/>
  <c r="Q45" i="29"/>
  <c r="M45" i="40"/>
  <c r="M45" i="115"/>
  <c r="M45" i="77"/>
  <c r="M45" i="29"/>
  <c r="R45" i="40"/>
  <c r="R45" i="115"/>
  <c r="R45" i="77"/>
  <c r="R45" i="29"/>
  <c r="U45" i="40"/>
  <c r="U45" i="115"/>
  <c r="U45" i="77"/>
  <c r="U45" i="29"/>
  <c r="D45" i="40"/>
  <c r="D45" i="115"/>
  <c r="D45" i="77"/>
  <c r="D45" i="29"/>
  <c r="J45" i="40"/>
  <c r="J45" i="115"/>
  <c r="J45" i="77"/>
  <c r="J45" i="29"/>
  <c r="K45" i="40"/>
  <c r="K45" i="115"/>
  <c r="K45" i="77"/>
  <c r="K45" i="29"/>
  <c r="G45" i="40"/>
  <c r="G45" i="115"/>
  <c r="G45" i="77"/>
  <c r="G45" i="29"/>
  <c r="O45" i="40"/>
  <c r="O45" i="115"/>
  <c r="O45" i="77"/>
  <c r="O45" i="29"/>
  <c r="N45" i="40"/>
  <c r="N45" i="115"/>
  <c r="N45" i="77"/>
  <c r="N45" i="29"/>
  <c r="L45" i="40"/>
  <c r="L45" i="115"/>
  <c r="L45" i="77"/>
  <c r="L45" i="29"/>
  <c r="T45" i="40"/>
  <c r="T45" i="115"/>
  <c r="T45" i="77"/>
  <c r="T45" i="29"/>
  <c r="P45" i="40"/>
  <c r="P45" i="115"/>
  <c r="P45" i="77"/>
  <c r="P45" i="29"/>
  <c r="B45" i="40"/>
  <c r="B45" i="115"/>
  <c r="B45" i="77"/>
  <c r="B45" i="29"/>
  <c r="H45" i="40"/>
  <c r="H45" i="115"/>
  <c r="H45" i="77"/>
  <c r="H45" i="29"/>
  <c r="S45" i="40"/>
  <c r="S45" i="115"/>
  <c r="S45" i="77"/>
  <c r="S45" i="29"/>
  <c r="E45" i="147"/>
  <c r="E45" i="146"/>
  <c r="E45" i="150"/>
  <c r="E45" i="148"/>
  <c r="E45" i="149"/>
  <c r="C38" i="147"/>
  <c r="C38" i="146"/>
  <c r="C38" i="150"/>
  <c r="C38" i="148"/>
  <c r="C38" i="149"/>
  <c r="C45" i="150"/>
  <c r="C45" i="147"/>
  <c r="C45" i="146"/>
  <c r="C45" i="148"/>
  <c r="C45" i="149"/>
  <c r="D38" i="149"/>
  <c r="D38" i="147"/>
  <c r="D38" i="146"/>
  <c r="D38" i="150"/>
  <c r="D38" i="148"/>
  <c r="C58" i="150"/>
  <c r="C58" i="147"/>
  <c r="C58" i="146"/>
  <c r="C58" i="149"/>
  <c r="C58" i="148"/>
  <c r="F45" i="150"/>
  <c r="F45" i="148"/>
  <c r="F45" i="147"/>
  <c r="F45" i="146"/>
  <c r="F45" i="149"/>
  <c r="E38" i="148"/>
  <c r="E38" i="149"/>
  <c r="E38" i="147"/>
  <c r="E38" i="146"/>
  <c r="E38" i="150"/>
  <c r="F38" i="149"/>
  <c r="F38" i="150"/>
  <c r="F38" i="148"/>
  <c r="F38" i="147"/>
  <c r="F38" i="146"/>
  <c r="E58" i="148"/>
  <c r="E58" i="150"/>
  <c r="E58" i="149"/>
  <c r="E58" i="147"/>
  <c r="E58" i="146"/>
  <c r="B47" i="149"/>
  <c r="B47" i="148"/>
  <c r="B47" i="147"/>
  <c r="B47" i="146"/>
  <c r="B47" i="150"/>
  <c r="B39" i="148"/>
  <c r="B39" i="147"/>
  <c r="B39" i="146"/>
  <c r="B39" i="149"/>
  <c r="B39" i="150"/>
  <c r="D45" i="149"/>
  <c r="D45" i="148"/>
  <c r="D45" i="150"/>
  <c r="D45" i="147"/>
  <c r="D45" i="146"/>
  <c r="C46" i="77" l="1"/>
  <c r="C34" i="161"/>
  <c r="C34" i="160"/>
  <c r="C34" i="162"/>
  <c r="C34" i="158"/>
  <c r="G34" i="162"/>
  <c r="G34" i="158"/>
  <c r="G34" i="161"/>
  <c r="G34" i="160"/>
  <c r="R34" i="162"/>
  <c r="R34" i="160"/>
  <c r="R34" i="158"/>
  <c r="R34" i="161"/>
  <c r="D34" i="162"/>
  <c r="D34" i="161"/>
  <c r="D34" i="160"/>
  <c r="D34" i="158"/>
  <c r="E34" i="162"/>
  <c r="E34" i="158"/>
  <c r="E34" i="160"/>
  <c r="E34" i="161"/>
  <c r="N34" i="162"/>
  <c r="N34" i="160"/>
  <c r="N34" i="161"/>
  <c r="N34" i="158"/>
  <c r="J34" i="162"/>
  <c r="J34" i="161"/>
  <c r="J34" i="158"/>
  <c r="J34" i="160"/>
  <c r="L34" i="161"/>
  <c r="L34" i="162"/>
  <c r="L34" i="160"/>
  <c r="L34" i="158"/>
  <c r="M34" i="162"/>
  <c r="M34" i="160"/>
  <c r="M34" i="161"/>
  <c r="M34" i="158"/>
  <c r="I34" i="162"/>
  <c r="I34" i="160"/>
  <c r="I34" i="161"/>
  <c r="I34" i="158"/>
  <c r="H34" i="161"/>
  <c r="H34" i="160"/>
  <c r="H34" i="162"/>
  <c r="H34" i="158"/>
  <c r="S34" i="162"/>
  <c r="S34" i="160"/>
  <c r="S34" i="158"/>
  <c r="S34" i="161"/>
  <c r="P34" i="161"/>
  <c r="P34" i="162"/>
  <c r="P34" i="160"/>
  <c r="P34" i="158"/>
  <c r="O34" i="162"/>
  <c r="O34" i="161"/>
  <c r="O34" i="158"/>
  <c r="O34" i="160"/>
  <c r="B34" i="162"/>
  <c r="B34" i="158"/>
  <c r="B34" i="161"/>
  <c r="B34" i="160"/>
  <c r="Q34" i="162"/>
  <c r="Q34" i="160"/>
  <c r="Q34" i="158"/>
  <c r="Q34" i="161"/>
  <c r="K34" i="162"/>
  <c r="K34" i="158"/>
  <c r="K34" i="160"/>
  <c r="K34" i="161"/>
  <c r="C46" i="115"/>
  <c r="C46" i="40"/>
  <c r="C46" i="29"/>
  <c r="H46" i="40"/>
  <c r="H46" i="115"/>
  <c r="H46" i="77"/>
  <c r="H46" i="29"/>
  <c r="T46" i="40"/>
  <c r="T46" i="115"/>
  <c r="T46" i="77"/>
  <c r="T46" i="29"/>
  <c r="K46" i="40"/>
  <c r="K46" i="115"/>
  <c r="K46" i="77"/>
  <c r="K46" i="29"/>
  <c r="D46" i="40"/>
  <c r="D46" i="115"/>
  <c r="D46" i="77"/>
  <c r="D46" i="29"/>
  <c r="Q46" i="40"/>
  <c r="Q46" i="115"/>
  <c r="Q46" i="77"/>
  <c r="Q46" i="29"/>
  <c r="I46" i="40"/>
  <c r="I46" i="115"/>
  <c r="I46" i="77"/>
  <c r="I46" i="29"/>
  <c r="S46" i="40"/>
  <c r="S46" i="115"/>
  <c r="S46" i="77"/>
  <c r="S46" i="29"/>
  <c r="B46" i="40"/>
  <c r="B46" i="115"/>
  <c r="B46" i="77"/>
  <c r="B46" i="29"/>
  <c r="P46" i="40"/>
  <c r="P46" i="115"/>
  <c r="P46" i="77"/>
  <c r="P46" i="29"/>
  <c r="G46" i="40"/>
  <c r="G46" i="115"/>
  <c r="G46" i="77"/>
  <c r="G46" i="29"/>
  <c r="J46" i="40"/>
  <c r="J46" i="115"/>
  <c r="J46" i="77"/>
  <c r="J46" i="29"/>
  <c r="M46" i="40"/>
  <c r="M46" i="115"/>
  <c r="M46" i="77"/>
  <c r="M46" i="29"/>
  <c r="L46" i="40"/>
  <c r="L46" i="115"/>
  <c r="L46" i="77"/>
  <c r="L46" i="29"/>
  <c r="N46" i="40"/>
  <c r="N46" i="115"/>
  <c r="N46" i="77"/>
  <c r="N46" i="29"/>
  <c r="O46" i="40"/>
  <c r="O46" i="115"/>
  <c r="O46" i="77"/>
  <c r="O46" i="29"/>
  <c r="U46" i="40"/>
  <c r="U46" i="115"/>
  <c r="U46" i="77"/>
  <c r="U46" i="29"/>
  <c r="R46" i="40"/>
  <c r="R46" i="115"/>
  <c r="R46" i="77"/>
  <c r="R46" i="29"/>
  <c r="D46" i="147"/>
  <c r="D46" i="146"/>
  <c r="D46" i="150"/>
  <c r="D46" i="148"/>
  <c r="D46" i="149"/>
  <c r="D39" i="148"/>
  <c r="D39" i="150"/>
  <c r="D39" i="147"/>
  <c r="D39" i="146"/>
  <c r="D39" i="149"/>
  <c r="B48" i="148"/>
  <c r="B48" i="147"/>
  <c r="B48" i="146"/>
  <c r="B48" i="149"/>
  <c r="B48" i="150"/>
  <c r="F46" i="149"/>
  <c r="F46" i="150"/>
  <c r="F46" i="148"/>
  <c r="F46" i="147"/>
  <c r="F46" i="146"/>
  <c r="C39" i="150"/>
  <c r="C39" i="147"/>
  <c r="C39" i="146"/>
  <c r="C39" i="149"/>
  <c r="C39" i="148"/>
  <c r="F39" i="148"/>
  <c r="F39" i="147"/>
  <c r="F39" i="146"/>
  <c r="F39" i="149"/>
  <c r="F39" i="150"/>
  <c r="E39" i="148"/>
  <c r="E39" i="150"/>
  <c r="E39" i="149"/>
  <c r="E39" i="147"/>
  <c r="E39" i="146"/>
  <c r="C46" i="148"/>
  <c r="C46" i="150"/>
  <c r="C46" i="149"/>
  <c r="C46" i="147"/>
  <c r="C46" i="146"/>
  <c r="E46" i="148"/>
  <c r="E46" i="149"/>
  <c r="E46" i="147"/>
  <c r="E46" i="146"/>
  <c r="E46" i="150"/>
  <c r="C47" i="40" l="1"/>
  <c r="C47" i="29"/>
  <c r="C47" i="77"/>
  <c r="C47" i="115"/>
  <c r="S35" i="161"/>
  <c r="S35" i="162"/>
  <c r="S35" i="160"/>
  <c r="S35" i="158"/>
  <c r="L35" i="161"/>
  <c r="L35" i="162"/>
  <c r="L35" i="158"/>
  <c r="L35" i="160"/>
  <c r="O35" i="161"/>
  <c r="O35" i="162"/>
  <c r="O35" i="160"/>
  <c r="O35" i="158"/>
  <c r="J35" i="161"/>
  <c r="J35" i="160"/>
  <c r="J35" i="158"/>
  <c r="J35" i="162"/>
  <c r="D35" i="162"/>
  <c r="D35" i="161"/>
  <c r="D35" i="160"/>
  <c r="D35" i="158"/>
  <c r="N35" i="161"/>
  <c r="N35" i="160"/>
  <c r="N35" i="162"/>
  <c r="N35" i="158"/>
  <c r="B35" i="161"/>
  <c r="B35" i="162"/>
  <c r="B35" i="160"/>
  <c r="B35" i="158"/>
  <c r="I35" i="162"/>
  <c r="I35" i="158"/>
  <c r="I35" i="160"/>
  <c r="I35" i="161"/>
  <c r="R35" i="161"/>
  <c r="R35" i="162"/>
  <c r="R35" i="160"/>
  <c r="R35" i="158"/>
  <c r="P35" i="161"/>
  <c r="P35" i="162"/>
  <c r="P35" i="160"/>
  <c r="P35" i="158"/>
  <c r="M35" i="162"/>
  <c r="M35" i="158"/>
  <c r="M35" i="161"/>
  <c r="M35" i="160"/>
  <c r="G35" i="161"/>
  <c r="G35" i="162"/>
  <c r="G35" i="160"/>
  <c r="G35" i="158"/>
  <c r="C35" i="161"/>
  <c r="C35" i="162"/>
  <c r="C35" i="160"/>
  <c r="C35" i="158"/>
  <c r="E35" i="161"/>
  <c r="E35" i="162"/>
  <c r="E35" i="158"/>
  <c r="E35" i="160"/>
  <c r="K35" i="161"/>
  <c r="K35" i="162"/>
  <c r="K35" i="160"/>
  <c r="K35" i="158"/>
  <c r="H35" i="161"/>
  <c r="H35" i="162"/>
  <c r="H35" i="158"/>
  <c r="H35" i="160"/>
  <c r="B36" i="161"/>
  <c r="Q35" i="162"/>
  <c r="Q35" i="158"/>
  <c r="Q35" i="161"/>
  <c r="Q35" i="160"/>
  <c r="L47" i="40"/>
  <c r="L47" i="115"/>
  <c r="L47" i="77"/>
  <c r="L47" i="29"/>
  <c r="G47" i="40"/>
  <c r="G47" i="115"/>
  <c r="G47" i="77"/>
  <c r="G47" i="29"/>
  <c r="P47" i="40"/>
  <c r="P47" i="115"/>
  <c r="P47" i="77"/>
  <c r="P47" i="29"/>
  <c r="I47" i="40"/>
  <c r="I47" i="115"/>
  <c r="I47" i="77"/>
  <c r="I47" i="29"/>
  <c r="Q47" i="40"/>
  <c r="Q47" i="115"/>
  <c r="Q47" i="77"/>
  <c r="Q47" i="29"/>
  <c r="K47" i="40"/>
  <c r="K47" i="115"/>
  <c r="K47" i="77"/>
  <c r="K47" i="29"/>
  <c r="U47" i="40"/>
  <c r="U47" i="115"/>
  <c r="U47" i="77"/>
  <c r="U47" i="29"/>
  <c r="N47" i="40"/>
  <c r="N47" i="115"/>
  <c r="N47" i="77"/>
  <c r="N47" i="29"/>
  <c r="M47" i="40"/>
  <c r="M47" i="115"/>
  <c r="M47" i="77"/>
  <c r="M47" i="29"/>
  <c r="J47" i="40"/>
  <c r="J47" i="115"/>
  <c r="J47" i="77"/>
  <c r="J47" i="29"/>
  <c r="B47" i="40"/>
  <c r="B47" i="115"/>
  <c r="B47" i="77"/>
  <c r="B47" i="29"/>
  <c r="T47" i="40"/>
  <c r="T47" i="115"/>
  <c r="T47" i="77"/>
  <c r="T47" i="29"/>
  <c r="S47" i="40"/>
  <c r="S47" i="115"/>
  <c r="S47" i="77"/>
  <c r="S47" i="29"/>
  <c r="D47" i="40"/>
  <c r="D47" i="115"/>
  <c r="D47" i="77"/>
  <c r="D47" i="29"/>
  <c r="R47" i="40"/>
  <c r="R47" i="115"/>
  <c r="R47" i="77"/>
  <c r="R47" i="29"/>
  <c r="O47" i="40"/>
  <c r="O47" i="115"/>
  <c r="O47" i="77"/>
  <c r="O47" i="29"/>
  <c r="H47" i="40"/>
  <c r="H47" i="115"/>
  <c r="H47" i="77"/>
  <c r="H47" i="29"/>
  <c r="F47" i="149"/>
  <c r="F47" i="150"/>
  <c r="F47" i="148"/>
  <c r="F47" i="147"/>
  <c r="F47" i="146"/>
  <c r="D47" i="149"/>
  <c r="D47" i="147"/>
  <c r="D47" i="146"/>
  <c r="D47" i="150"/>
  <c r="D47" i="148"/>
  <c r="E47" i="148"/>
  <c r="E47" i="149"/>
  <c r="E47" i="147"/>
  <c r="E47" i="146"/>
  <c r="E47" i="150"/>
  <c r="C47" i="147"/>
  <c r="C47" i="146"/>
  <c r="C47" i="150"/>
  <c r="C47" i="148"/>
  <c r="C47" i="149"/>
  <c r="B36" i="160" l="1"/>
  <c r="C48" i="40"/>
  <c r="C48" i="77"/>
  <c r="C48" i="29"/>
  <c r="B36" i="158"/>
  <c r="C48" i="115"/>
  <c r="B36" i="162"/>
  <c r="Q36" i="161"/>
  <c r="Q36" i="162"/>
  <c r="Q36" i="160"/>
  <c r="Q36" i="158"/>
  <c r="H36" i="161"/>
  <c r="H36" i="162"/>
  <c r="H36" i="160"/>
  <c r="H36" i="158"/>
  <c r="L36" i="161"/>
  <c r="L36" i="160"/>
  <c r="L36" i="162"/>
  <c r="L36" i="158"/>
  <c r="M36" i="161"/>
  <c r="M36" i="162"/>
  <c r="M36" i="160"/>
  <c r="M36" i="158"/>
  <c r="O36" i="162"/>
  <c r="O36" i="158"/>
  <c r="O36" i="161"/>
  <c r="O36" i="160"/>
  <c r="N36" i="161"/>
  <c r="N36" i="162"/>
  <c r="N36" i="160"/>
  <c r="N36" i="158"/>
  <c r="K36" i="162"/>
  <c r="K36" i="158"/>
  <c r="K36" i="160"/>
  <c r="K36" i="161"/>
  <c r="S36" i="162"/>
  <c r="S36" i="160"/>
  <c r="S36" i="158"/>
  <c r="S36" i="161"/>
  <c r="E36" i="161"/>
  <c r="E36" i="162"/>
  <c r="E36" i="158"/>
  <c r="E36" i="160"/>
  <c r="C36" i="161"/>
  <c r="C36" i="162"/>
  <c r="C36" i="160"/>
  <c r="C36" i="158"/>
  <c r="P36" i="161"/>
  <c r="P36" i="162"/>
  <c r="P36" i="160"/>
  <c r="P36" i="158"/>
  <c r="R36" i="161"/>
  <c r="R36" i="162"/>
  <c r="R36" i="160"/>
  <c r="R36" i="158"/>
  <c r="I36" i="161"/>
  <c r="I36" i="162"/>
  <c r="I36" i="160"/>
  <c r="I36" i="158"/>
  <c r="G36" i="162"/>
  <c r="G36" i="161"/>
  <c r="G36" i="158"/>
  <c r="G36" i="160"/>
  <c r="D36" i="161"/>
  <c r="D36" i="162"/>
  <c r="D36" i="160"/>
  <c r="D36" i="158"/>
  <c r="J36" i="161"/>
  <c r="J36" i="162"/>
  <c r="J36" i="158"/>
  <c r="J36" i="160"/>
  <c r="D48" i="40"/>
  <c r="D48" i="115"/>
  <c r="D48" i="77"/>
  <c r="D48" i="29"/>
  <c r="O48" i="40"/>
  <c r="O48" i="115"/>
  <c r="O48" i="77"/>
  <c r="O48" i="29"/>
  <c r="H48" i="40"/>
  <c r="H48" i="115"/>
  <c r="H48" i="77"/>
  <c r="H48" i="29"/>
  <c r="S48" i="40"/>
  <c r="S48" i="115"/>
  <c r="S48" i="77"/>
  <c r="S48" i="29"/>
  <c r="R48" i="40"/>
  <c r="R48" i="115"/>
  <c r="R48" i="77"/>
  <c r="R48" i="29"/>
  <c r="J48" i="40"/>
  <c r="J48" i="115"/>
  <c r="J48" i="77"/>
  <c r="J48" i="29"/>
  <c r="N48" i="40"/>
  <c r="N48" i="115"/>
  <c r="N48" i="77"/>
  <c r="N48" i="29"/>
  <c r="B48" i="40"/>
  <c r="B48" i="115"/>
  <c r="B48" i="77"/>
  <c r="B48" i="29"/>
  <c r="K48" i="40"/>
  <c r="K48" i="115"/>
  <c r="K48" i="77"/>
  <c r="K48" i="29"/>
  <c r="I48" i="40"/>
  <c r="I48" i="115"/>
  <c r="I48" i="77"/>
  <c r="I48" i="29"/>
  <c r="G48" i="40"/>
  <c r="G48" i="115"/>
  <c r="G48" i="77"/>
  <c r="G48" i="29"/>
  <c r="T48" i="40"/>
  <c r="T48" i="115"/>
  <c r="T48" i="77"/>
  <c r="T48" i="29"/>
  <c r="M48" i="40"/>
  <c r="M48" i="115"/>
  <c r="M48" i="77"/>
  <c r="M48" i="29"/>
  <c r="U48" i="40"/>
  <c r="U48" i="115"/>
  <c r="U48" i="77"/>
  <c r="U48" i="29"/>
  <c r="Q48" i="40"/>
  <c r="Q48" i="115"/>
  <c r="Q48" i="77"/>
  <c r="Q48" i="29"/>
  <c r="P48" i="40"/>
  <c r="P48" i="115"/>
  <c r="P48" i="77"/>
  <c r="P48" i="29"/>
  <c r="L48" i="40"/>
  <c r="L48" i="115"/>
  <c r="L48" i="77"/>
  <c r="L48" i="29"/>
  <c r="E48" i="148"/>
  <c r="E48" i="150"/>
  <c r="E48" i="149"/>
  <c r="E48" i="147"/>
  <c r="E48" i="146"/>
  <c r="F48" i="148"/>
  <c r="F48" i="147"/>
  <c r="F48" i="146"/>
  <c r="F48" i="149"/>
  <c r="F48" i="150"/>
  <c r="C48" i="150"/>
  <c r="C48" i="147"/>
  <c r="C48" i="146"/>
  <c r="C48" i="149"/>
  <c r="C48" i="148"/>
  <c r="D48" i="148"/>
  <c r="D48" i="150"/>
  <c r="D48" i="147"/>
  <c r="D48" i="146"/>
  <c r="D48" i="149"/>
</calcChain>
</file>

<file path=xl/sharedStrings.xml><?xml version="1.0" encoding="utf-8"?>
<sst xmlns="http://schemas.openxmlformats.org/spreadsheetml/2006/main" count="3235" uniqueCount="438">
  <si>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</si>
  <si>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</si>
  <si>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</si>
  <si>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</si>
  <si>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</si>
  <si>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</si>
  <si>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</si>
  <si>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</si>
  <si>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</si>
  <si>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</si>
  <si>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</si>
  <si>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</si>
  <si>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</si>
  <si>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</si>
  <si>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</si>
  <si>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</si>
  <si>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</si>
  <si>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</si>
  <si>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</si>
  <si>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</si>
  <si>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</si>
  <si>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</si>
  <si>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</si>
  <si>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</si>
  <si>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</si>
  <si>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</si>
  <si>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</si>
  <si>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</si>
  <si>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</si>
  <si>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</si>
  <si>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</si>
  <si>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</si>
  <si>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</si>
  <si>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</si>
  <si>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</si>
  <si>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</si>
  <si>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</si>
  <si>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</si>
  <si>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</si>
  <si>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</si>
  <si>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</si>
  <si>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</si>
  <si>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</si>
  <si>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</si>
  <si>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</si>
  <si>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</si>
  <si>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</si>
  <si>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</si>
  <si>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</si>
  <si>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</si>
  <si>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</si>
  <si>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</si>
  <si>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</si>
  <si>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</si>
  <si>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</si>
  <si>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</si>
  <si>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</si>
  <si>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</si>
  <si>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</si>
  <si>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</si>
  <si>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</si>
  <si>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</si>
  <si>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</si>
  <si>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</si>
  <si>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</si>
  <si>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</si>
  <si>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</si>
  <si>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</si>
  <si>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</si>
  <si>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</si>
  <si>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</si>
  <si>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</si>
  <si>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</si>
  <si>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</si>
  <si>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</si>
  <si>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</si>
  <si>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</si>
  <si>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</si>
  <si>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</si>
  <si>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</si>
  <si>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</si>
  <si>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</si>
  <si>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</si>
  <si>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</si>
  <si>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</si>
  <si>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</si>
  <si>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</si>
  <si>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</si>
  <si>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</si>
  <si>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</si>
  <si>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</si>
  <si>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</si>
  <si>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</si>
  <si>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</si>
  <si>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</si>
  <si>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</si>
  <si>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</si>
  <si>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</si>
  <si>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</si>
  <si>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</si>
  <si>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</si>
  <si>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</si>
  <si>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</si>
  <si>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</si>
  <si>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</si>
  <si>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</si>
  <si>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</si>
  <si>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</si>
  <si>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</si>
  <si>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</si>
  <si>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</si>
  <si>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</si>
  <si>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</si>
  <si>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</si>
  <si>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</si>
  <si>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</si>
  <si>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</si>
  <si>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</si>
  <si>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</si>
  <si>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</si>
  <si>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</si>
  <si>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</si>
  <si>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</si>
  <si>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</si>
  <si>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</si>
  <si>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</si>
  <si>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</si>
  <si>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</si>
  <si>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</si>
  <si>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</si>
  <si>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</si>
  <si>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</si>
  <si>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</si>
  <si>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</si>
  <si>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</si>
  <si>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</si>
  <si>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</si>
  <si>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</si>
  <si>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</si>
  <si>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</si>
  <si>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</si>
  <si>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</si>
  <si>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</si>
  <si>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</si>
  <si>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</si>
  <si>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</si>
  <si>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</si>
  <si>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</si>
  <si>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</si>
  <si>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</si>
  <si>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</si>
  <si>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</si>
  <si>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</si>
  <si>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</si>
  <si>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</si>
  <si>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</si>
  <si>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</si>
  <si>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</si>
  <si>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</si>
  <si>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</si>
  <si>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</si>
  <si>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</si>
  <si>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</si>
  <si>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</si>
  <si>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</si>
  <si>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</si>
  <si>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</si>
  <si>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</si>
  <si>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</si>
  <si>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</si>
  <si>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</si>
  <si>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</si>
  <si>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</si>
  <si>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</si>
  <si>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</si>
  <si>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</si>
  <si>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</si>
  <si>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</si>
  <si>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</si>
  <si>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</si>
  <si>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</si>
  <si>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</si>
  <si>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</si>
  <si>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</si>
  <si>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</si>
  <si>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</si>
  <si>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</si>
  <si>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</si>
  <si>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</si>
  <si>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</si>
  <si>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</si>
  <si>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</si>
  <si>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</si>
  <si>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</si>
  <si>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</si>
  <si>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</si>
  <si>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</si>
  <si>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</si>
  <si>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</si>
  <si>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</si>
  <si>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</si>
  <si>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</si>
  <si>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</si>
  <si>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</si>
  <si>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</si>
  <si>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</si>
  <si>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</si>
  <si>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</si>
  <si>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</si>
  <si>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</si>
  <si>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</si>
  <si>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</si>
  <si>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</si>
  <si>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</si>
  <si>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</si>
  <si>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</si>
  <si>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</si>
  <si>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</si>
  <si>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</si>
  <si>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</si>
  <si>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</si>
  <si>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</si>
  <si>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</si>
  <si>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</si>
  <si>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</si>
  <si>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</si>
  <si>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</si>
  <si>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</si>
  <si>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</si>
  <si>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</si>
  <si>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</si>
  <si>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</si>
  <si>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</si>
  <si>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</si>
  <si>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</si>
  <si>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</si>
  <si>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</si>
  <si>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</si>
  <si>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</si>
  <si>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</si>
  <si>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</si>
  <si>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</si>
  <si>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</si>
  <si>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</si>
  <si>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</si>
  <si>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</si>
  <si>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</si>
  <si>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</si>
  <si>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</si>
  <si>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</si>
  <si>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</si>
  <si>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</si>
  <si>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</si>
  <si>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</si>
  <si>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</si>
  <si>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</si>
  <si>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</si>
  <si>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</si>
  <si>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</si>
  <si>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</si>
  <si>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</si>
  <si>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</si>
  <si>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</si>
  <si>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</si>
  <si>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</si>
  <si>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</si>
  <si>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</si>
  <si>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</si>
  <si>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</si>
  <si>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</si>
  <si>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</si>
  <si>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</si>
  <si>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</si>
  <si>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</si>
  <si>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</si>
  <si>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</si>
  <si>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</si>
  <si>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</si>
  <si>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</si>
  <si>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</si>
  <si>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</si>
  <si>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</si>
  <si>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</si>
  <si>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</si>
  <si>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</si>
  <si>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</si>
  <si>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</si>
  <si>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</si>
  <si>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</si>
  <si>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</si>
  <si>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</si>
  <si>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</si>
  <si>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</si>
  <si>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</si>
  <si>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</si>
  <si>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</si>
  <si>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</si>
  <si>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</si>
  <si>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</si>
  <si>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</si>
  <si>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</si>
  <si>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</si>
  <si>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</si>
  <si>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</si>
  <si>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</si>
  <si>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</si>
  <si>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</si>
  <si>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</si>
  <si>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</si>
  <si>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</si>
  <si>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</si>
  <si>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</si>
  <si>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</si>
  <si>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</si>
  <si>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</si>
  <si>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</si>
  <si>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</si>
  <si>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</si>
  <si>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</si>
  <si>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</si>
  <si>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</si>
  <si>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</si>
  <si>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</si>
  <si>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</si>
  <si>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</si>
  <si>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</si>
  <si>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</si>
  <si>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</si>
  <si>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</si>
  <si>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</si>
  <si>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</si>
  <si>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</si>
  <si>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</si>
  <si>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</si>
  <si>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</si>
  <si>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</si>
  <si>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</si>
  <si>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</si>
  <si>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</si>
  <si>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</si>
  <si>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</si>
  <si>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</si>
  <si>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</si>
  <si>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</si>
  <si>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</si>
  <si>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</si>
  <si>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</si>
  <si>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</si>
  <si>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</si>
  <si>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</si>
  <si>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</si>
  <si>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</si>
  <si>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</si>
  <si>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</si>
  <si>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</si>
  <si>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</si>
  <si>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</si>
  <si>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</si>
  <si>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</si>
  <si>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</si>
  <si>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</si>
  <si>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</si>
  <si>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</si>
  <si>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</si>
  <si>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</si>
  <si>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</si>
  <si>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</si>
  <si>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</si>
  <si>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</si>
  <si>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</si>
  <si>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</si>
  <si>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</si>
  <si>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</si>
  <si>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</si>
  <si>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</si>
  <si>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</si>
  <si>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</si>
  <si>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</si>
  <si>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</si>
  <si>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</si>
  <si>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</si>
  <si>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</si>
  <si>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</si>
  <si>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</si>
  <si>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</si>
  <si>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</si>
  <si>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11.04.25 - 30.04.25
10.05.25 - 31.05.25
</t>
    </r>
    <r>
      <rPr>
        <sz val="9"/>
        <rFont val="Times New Roman"/>
        <family val="1"/>
        <charset val="204"/>
      </rPr>
      <t xml:space="preserve">Period of sales: 
</t>
    </r>
    <r>
      <rPr>
        <b/>
        <sz val="9"/>
        <rFont val="Times New Roman"/>
        <family val="1"/>
        <charset val="204"/>
      </rPr>
      <t>11.04.25 - 30.04.25
10.05.25 - 31.05.25</t>
    </r>
  </si>
  <si>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</si>
  <si>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</si>
  <si>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</si>
  <si>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</si>
  <si>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</si>
  <si>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</si>
  <si>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</si>
  <si>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</si>
  <si>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</si>
  <si>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r>
      <t xml:space="preserve">Период бронирования/ Period of sales:    
</t>
    </r>
    <r>
      <rPr>
        <b/>
        <sz val="9"/>
        <rFont val="Times New Roman"/>
        <family val="1"/>
        <charset val="204"/>
      </rPr>
      <t xml:space="preserve">18.08.25 – 31.10.25 </t>
    </r>
    <r>
      <rPr>
        <sz val="9"/>
        <rFont val="Times New Roman"/>
        <family val="1"/>
        <charset val="204"/>
      </rPr>
      <t xml:space="preserve">
</t>
    </r>
  </si>
  <si>
    <r>
      <t xml:space="preserve">Период проживания / Period of stay: 
</t>
    </r>
    <r>
      <rPr>
        <b/>
        <sz val="9"/>
        <rFont val="Times New Roman"/>
        <family val="1"/>
        <charset val="204"/>
      </rPr>
      <t xml:space="preserve">19.08.25 – 31.10.25 
</t>
    </r>
  </si>
  <si>
    <t xml:space="preserve">На период 
09.01.25 - 31.10.25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09.01.25 - 31.10.25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</si>
  <si>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11.04.2025 - 31.10.2025 </t>
    </r>
    <r>
      <rPr>
        <sz val="9"/>
        <rFont val="Times New Roman"/>
        <family val="1"/>
        <charset val="204"/>
      </rPr>
      <t xml:space="preserve">
Period of sales: </t>
    </r>
    <r>
      <rPr>
        <b/>
        <sz val="9"/>
        <rFont val="Times New Roman"/>
        <family val="1"/>
        <charset val="204"/>
      </rPr>
      <t xml:space="preserve">11.04.2025 - 31.10.2025  </t>
    </r>
  </si>
  <si>
    <r>
      <t>Период проживания:</t>
    </r>
    <r>
      <rPr>
        <b/>
        <sz val="9"/>
        <rFont val="Times New Roman"/>
        <family val="1"/>
        <charset val="204"/>
      </rPr>
      <t xml:space="preserve">  
28.06.2025 - 31.10.2025 вкл
</t>
    </r>
    <r>
      <rPr>
        <sz val="9"/>
        <rFont val="Times New Roman"/>
        <family val="1"/>
        <charset val="204"/>
      </rPr>
      <t xml:space="preserve">Period of stay: </t>
    </r>
    <r>
      <rPr>
        <b/>
        <sz val="9"/>
        <rFont val="Times New Roman"/>
        <family val="1"/>
        <charset val="204"/>
      </rPr>
      <t xml:space="preserve"> 
28.06.2025 - 31.10.2025 inc</t>
    </r>
  </si>
  <si>
    <t xml:space="preserve">На период </t>
  </si>
  <si>
    <t>В предложение «Каникулы в горах» входят бесплатно*:</t>
  </si>
  <si>
    <t>1. Прогулочные билеты «Панорама Красной Поляны» (для всех гостей, проживающих в номере).</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</si>
  <si>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</si>
  <si>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</si>
  <si>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</si>
  <si>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</si>
  <si>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</si>
  <si>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</si>
  <si>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</si>
  <si>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r>
      <t>Период продажи:</t>
    </r>
    <r>
      <rPr>
        <b/>
        <sz val="9"/>
        <rFont val="Times New Roman"/>
        <family val="1"/>
        <charset val="204"/>
      </rPr>
      <t xml:space="preserve"> 08.09.25 - 30.09.25</t>
    </r>
    <r>
      <rPr>
        <sz val="9"/>
        <rFont val="Times New Roman"/>
        <family val="1"/>
        <charset val="204"/>
      </rPr>
      <t xml:space="preserve">
Period of sales: </t>
    </r>
    <r>
      <rPr>
        <b/>
        <sz val="9"/>
        <rFont val="Times New Roman"/>
        <family val="1"/>
        <charset val="204"/>
      </rPr>
      <t xml:space="preserve"> 08.09.25 - 30.09.25</t>
    </r>
  </si>
  <si>
    <r>
      <t xml:space="preserve">Период проживания: </t>
    </r>
    <r>
      <rPr>
        <b/>
        <sz val="9"/>
        <rFont val="Times New Roman"/>
        <family val="1"/>
        <charset val="204"/>
      </rPr>
      <t xml:space="preserve"> 08.09.25 - 30.09.25
</t>
    </r>
    <r>
      <rPr>
        <sz val="9"/>
        <rFont val="Times New Roman"/>
        <family val="1"/>
        <charset val="204"/>
      </rPr>
      <t xml:space="preserve">Period of sales: </t>
    </r>
    <r>
      <rPr>
        <b/>
        <sz val="9"/>
        <rFont val="Times New Roman"/>
        <family val="1"/>
        <charset val="204"/>
      </rPr>
      <t>08.09.25 - 30.09.25</t>
    </r>
  </si>
  <si>
    <t>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</si>
  <si>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</si>
  <si>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</si>
  <si>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</si>
  <si>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 xml:space="preserve">Тариф "Каникулы в горах" comiss rate </t>
  </si>
  <si>
    <t>Специальный тариф "Дети бесплатно"</t>
  </si>
  <si>
    <t xml:space="preserve">Тариф "Каникулы в горах" </t>
  </si>
  <si>
    <t xml:space="preserve"> NETTO RATES  FIT20 +35 </t>
  </si>
  <si>
    <t xml:space="preserve">Тариф "Длительное проживание" </t>
  </si>
  <si>
    <r>
      <t>На период</t>
    </r>
    <r>
      <rPr>
        <b/>
        <sz val="9"/>
        <rFont val="Times New Roman"/>
        <family val="1"/>
        <charset val="204"/>
      </rPr>
      <t xml:space="preserve"> 
09.01.25 - 28.12.25;09.01.26-30.04.2026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09.01.25 - 28.12.25;09.01.26-30.04.2026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</si>
  <si>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09.01.25 - 30.04.26</t>
    </r>
    <r>
      <rPr>
        <sz val="9"/>
        <rFont val="Times New Roman"/>
        <family val="1"/>
        <charset val="204"/>
      </rPr>
      <t xml:space="preserve">
Period of sales: </t>
    </r>
    <r>
      <rPr>
        <b/>
        <sz val="9"/>
        <rFont val="Times New Roman"/>
        <family val="1"/>
        <charset val="204"/>
      </rPr>
      <t xml:space="preserve"> 09.01.25 - 30.04.26</t>
    </r>
  </si>
  <si>
    <r>
      <t xml:space="preserve">Период проживания: </t>
    </r>
    <r>
      <rPr>
        <b/>
        <sz val="9"/>
        <rFont val="Times New Roman"/>
        <family val="1"/>
        <charset val="204"/>
      </rPr>
      <t xml:space="preserve">  09.01.25 - 28.12.25;09.01.26-30.04.2026
</t>
    </r>
    <r>
      <rPr>
        <sz val="9"/>
        <rFont val="Times New Roman"/>
        <family val="1"/>
        <charset val="204"/>
      </rPr>
      <t xml:space="preserve">Period of stay: </t>
    </r>
    <r>
      <rPr>
        <b/>
        <sz val="9"/>
        <rFont val="Times New Roman"/>
        <family val="1"/>
        <charset val="204"/>
      </rPr>
      <t xml:space="preserve">   09.01.25 - 28.12.25;09.01.26-30.04.2026</t>
    </r>
  </si>
  <si>
    <r>
      <t xml:space="preserve">Период проживания  / Period of stay: </t>
    </r>
    <r>
      <rPr>
        <b/>
        <sz val="9"/>
        <rFont val="Times New Roman"/>
        <family val="1"/>
        <charset val="204"/>
      </rPr>
      <t xml:space="preserve">  
12.12.2025 - 29.12.2025
09.01.2026 - 12.04.2026
</t>
    </r>
  </si>
  <si>
    <r>
      <t xml:space="preserve">Период бронирования / Period of sales:
</t>
    </r>
    <r>
      <rPr>
        <b/>
        <sz val="9"/>
        <rFont val="Times New Roman"/>
        <family val="1"/>
        <charset val="204"/>
      </rPr>
      <t>29.10.2025 - 12.04.2026</t>
    </r>
    <r>
      <rPr>
        <sz val="9"/>
        <rFont val="Times New Roman"/>
        <family val="1"/>
        <charset val="204"/>
      </rPr>
      <t xml:space="preserve">
</t>
    </r>
  </si>
  <si>
    <r>
      <rPr>
        <b/>
        <sz val="9"/>
        <color theme="1"/>
        <rFont val="Times New Roman"/>
        <family val="1"/>
        <charset val="204"/>
      </rPr>
      <t>12.12.2024 - 06.04.2025</t>
    </r>
    <r>
      <rPr>
        <sz val="9"/>
        <color theme="1"/>
        <rFont val="Times New Roman"/>
        <family val="1"/>
        <charset val="204"/>
      </rPr>
      <t xml:space="preserve"> - 3 500 руб / сут
</t>
    </r>
    <r>
      <rPr>
        <b/>
        <sz val="9"/>
        <color theme="1"/>
        <rFont val="Times New Roman"/>
        <family val="1"/>
        <charset val="204"/>
      </rPr>
      <t/>
    </r>
  </si>
  <si>
    <r>
      <t xml:space="preserve">Дополнительно в стоимость заявки добавляется стоимость ски-пасса для каждого взрослого ЕЖЕДНЕВНО  (3500 руб/сут до 12.04.26) .
При размещении дополнительных гостей, также ЕЖЕДНЕВНО добавляется стоимость ски-пасса на каждого взрослого гостя  (3500 руб/сут до 12.04.26)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12.04.26).
When placing additional guests, the cost of a ski pass for each adult guest is also added DAILY (3500 rubles/day untill 12.04.26).
Please add the cost of ski passes for all adults to the application immediately.
Guests purchase ski passes for children on site upon check-in.</t>
    </r>
  </si>
  <si>
    <t>СКОРРЕКТИРОВАТЬ И СКОПИРОВАТЬ В ОСТАЛЬНЫЕ ВКЛАДКИ</t>
  </si>
  <si>
    <t>2. Один маршрут веревочного парка (для всех гостей, проживающих в номере 4+).</t>
  </si>
  <si>
    <t>3. Аренда роликов или аренда городского велосипеда на 1 час (для всех гостей, проживающих в номере 7+).</t>
  </si>
  <si>
    <t>4. Обзорная экскурсия по высотам с 540 до 2200 (для всех гостей, проживающих в номере)**.</t>
  </si>
  <si>
    <t>5. Стикерпак в подарок (1 стикер на один номер)</t>
  </si>
  <si>
    <t>верёвочный парк работает до 31.10.2025. </t>
  </si>
  <si>
    <r>
      <t>На период</t>
    </r>
    <r>
      <rPr>
        <b/>
        <sz val="9"/>
        <rFont val="Times New Roman"/>
        <family val="1"/>
        <charset val="204"/>
      </rPr>
      <t xml:space="preserve"> 
09.01.25 - 28.12.25;09.01.26-30.04.2026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</si>
  <si>
    <t xml:space="preserve">На период 
09.01.25 - 31.10.25  –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</si>
  <si>
    <t xml:space="preserve">03.09.25 - 30.11.25–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</si>
</sst>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
      <b/>
      <i/>
      <sz val="10"/>
      <name val="Arial Cyr"/>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59">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9" xfId="0" applyFont="1" applyFill="1" applyBorder="1" applyAlignment="1">
      <alignment horizontal="right"/>
    </xf>
    <xf numFmtId="0" fontId="17" fillId="5" borderId="30"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1"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30" xfId="0" applyFont="1" applyBorder="1" applyAlignment="1">
      <alignment vertical="center" wrapText="1"/>
    </xf>
    <xf numFmtId="0" fontId="51" fillId="0" borderId="31"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7" fillId="2" borderId="1" xfId="3" applyFont="1" applyFill="1" applyBorder="1" applyAlignment="1">
      <alignment horizontal="left" vertical="center" wrapText="1"/>
    </xf>
    <xf numFmtId="0" fontId="16" fillId="2" borderId="1" xfId="3" applyFont="1" applyFill="1" applyBorder="1" applyAlignment="1">
      <alignment horizontal="left" vertical="center" wrapText="1"/>
    </xf>
    <xf numFmtId="0" fontId="18" fillId="2" borderId="1" xfId="3" applyFont="1" applyFill="1" applyBorder="1" applyAlignment="1">
      <alignment horizontal="left" vertical="center" wrapText="1"/>
    </xf>
    <xf numFmtId="0" fontId="16" fillId="2" borderId="0" xfId="0" applyFont="1" applyFill="1" applyAlignment="1">
      <alignment wrapText="1"/>
    </xf>
    <xf numFmtId="0" fontId="59" fillId="2" borderId="2" xfId="0" applyFont="1" applyFill="1" applyBorder="1" applyAlignment="1">
      <alignment horizontal="left" vertical="center" wrapText="1"/>
    </xf>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2" borderId="3" xfId="0" applyFont="1" applyFill="1" applyBorder="1"/>
    <xf numFmtId="0" fontId="16" fillId="2" borderId="6" xfId="0" applyFont="1" applyFill="1" applyBorder="1" applyAlignment="1">
      <alignment horizontal="right"/>
    </xf>
    <xf numFmtId="0" fontId="16" fillId="2" borderId="33" xfId="0" applyFont="1" applyFill="1" applyBorder="1"/>
    <xf numFmtId="0" fontId="16" fillId="2" borderId="15" xfId="0" applyFont="1" applyFill="1" applyBorder="1"/>
    <xf numFmtId="0" fontId="16" fillId="2" borderId="6" xfId="0" applyFont="1" applyFill="1" applyBorder="1" applyAlignment="1">
      <alignment wrapText="1"/>
    </xf>
    <xf numFmtId="0" fontId="16" fillId="2" borderId="6" xfId="0" applyFont="1" applyFill="1" applyBorder="1" applyAlignment="1">
      <alignment horizontal="right" wrapText="1"/>
    </xf>
    <xf numFmtId="0" fontId="16" fillId="2" borderId="27" xfId="0" applyFont="1" applyFill="1" applyBorder="1"/>
    <xf numFmtId="0" fontId="16" fillId="2" borderId="22" xfId="0" applyFont="1" applyFill="1" applyBorder="1"/>
    <xf numFmtId="0" fontId="16" fillId="2" borderId="34" xfId="0" applyFont="1" applyFill="1" applyBorder="1"/>
    <xf numFmtId="0" fontId="16" fillId="2" borderId="16" xfId="0" applyFont="1" applyFill="1" applyBorder="1"/>
    <xf numFmtId="0" fontId="16" fillId="2" borderId="17" xfId="0" applyFont="1" applyFill="1" applyBorder="1"/>
    <xf numFmtId="0" fontId="16" fillId="2" borderId="25" xfId="0" applyFont="1" applyFill="1" applyBorder="1"/>
    <xf numFmtId="0" fontId="16" fillId="2" borderId="6" xfId="0" applyFont="1" applyFill="1" applyBorder="1"/>
    <xf numFmtId="0" fontId="16" fillId="2" borderId="28" xfId="0" applyFont="1" applyFill="1" applyBorder="1"/>
    <xf numFmtId="0" fontId="16" fillId="2" borderId="36" xfId="0" applyFont="1" applyFill="1" applyBorder="1"/>
    <xf numFmtId="0" fontId="16" fillId="2" borderId="37" xfId="0" applyFont="1" applyFill="1" applyBorder="1"/>
    <xf numFmtId="0" fontId="16" fillId="2" borderId="29" xfId="0" applyFont="1" applyFill="1" applyBorder="1"/>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34" fillId="0" borderId="0" xfId="0" applyFont="1" applyAlignment="1">
      <alignment vertical="center" wrapText="1"/>
    </xf>
    <xf numFmtId="0" fontId="16" fillId="0" borderId="0" xfId="0" applyFont="1" applyFill="1" applyBorder="1" applyAlignment="1">
      <alignment horizontal="center" wrapText="1"/>
    </xf>
    <xf numFmtId="0" fontId="57" fillId="4" borderId="0" xfId="0" applyFont="1" applyFill="1" applyAlignment="1">
      <alignment horizontal="center" wrapText="1"/>
    </xf>
    <xf numFmtId="0" fontId="16" fillId="0" borderId="5" xfId="0" applyFont="1" applyFill="1" applyBorder="1" applyAlignment="1">
      <alignment horizontal="center" vertical="center" wrapText="1"/>
    </xf>
    <xf numFmtId="0" fontId="57" fillId="2" borderId="0" xfId="0" applyFont="1" applyFill="1" applyAlignment="1">
      <alignment horizontal="center" wrapText="1"/>
    </xf>
    <xf numFmtId="0" fontId="36" fillId="2" borderId="6" xfId="2" applyFont="1" applyFill="1" applyBorder="1" applyAlignment="1">
      <alignment horizontal="center" vertical="center" wrapText="1"/>
    </xf>
    <xf numFmtId="14" fontId="14" fillId="2" borderId="13" xfId="0" applyNumberFormat="1" applyFont="1" applyFill="1" applyBorder="1" applyAlignment="1">
      <alignment horizontal="center" vertical="center" wrapText="1"/>
    </xf>
    <xf numFmtId="14" fontId="14" fillId="2" borderId="35" xfId="0" applyNumberFormat="1" applyFont="1" applyFill="1" applyBorder="1" applyAlignment="1">
      <alignment horizontal="center" vertical="center" wrapText="1"/>
    </xf>
    <xf numFmtId="14" fontId="14" fillId="2" borderId="6" xfId="0" applyNumberFormat="1" applyFont="1" applyFill="1" applyBorder="1" applyAlignment="1">
      <alignment horizontal="center" vertical="center" wrapText="1"/>
    </xf>
    <xf numFmtId="14" fontId="14" fillId="2" borderId="32" xfId="0" applyNumberFormat="1" applyFont="1" applyFill="1" applyBorder="1" applyAlignment="1">
      <alignment horizontal="center" vertical="center" wrapText="1"/>
    </xf>
    <xf numFmtId="14" fontId="14" fillId="2" borderId="22" xfId="0" applyNumberFormat="1" applyFont="1" applyFill="1" applyBorder="1" applyAlignment="1">
      <alignment horizontal="center" vertical="center" wrapText="1"/>
    </xf>
    <xf numFmtId="0" fontId="36" fillId="2" borderId="3" xfId="2" applyFont="1" applyFill="1" applyBorder="1" applyAlignment="1">
      <alignment horizontal="center" vertical="center" wrapText="1"/>
    </xf>
    <xf numFmtId="14" fontId="14" fillId="2" borderId="33" xfId="0" applyNumberFormat="1" applyFont="1" applyFill="1" applyBorder="1" applyAlignment="1">
      <alignment horizontal="center" vertical="center" wrapText="1"/>
    </xf>
    <xf numFmtId="14" fontId="14" fillId="2" borderId="14" xfId="0" applyNumberFormat="1" applyFont="1" applyFill="1" applyBorder="1" applyAlignment="1">
      <alignment horizontal="center" vertical="center" wrapText="1"/>
    </xf>
    <xf numFmtId="14" fontId="14" fillId="2" borderId="24" xfId="0" applyNumberFormat="1" applyFont="1" applyFill="1" applyBorder="1" applyAlignment="1">
      <alignment horizontal="center" vertical="center" wrapText="1"/>
    </xf>
    <xf numFmtId="14" fontId="14" fillId="2" borderId="15" xfId="0" applyNumberFormat="1" applyFont="1" applyFill="1" applyBorder="1" applyAlignment="1">
      <alignment horizontal="center" vertical="center" wrapText="1"/>
    </xf>
    <xf numFmtId="14" fontId="14" fillId="2" borderId="25" xfId="0" applyNumberFormat="1" applyFont="1" applyFill="1" applyBorder="1" applyAlignment="1">
      <alignment horizontal="center" vertical="center" wrapText="1"/>
    </xf>
    <xf numFmtId="14" fontId="14" fillId="2" borderId="12"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16" fillId="2" borderId="1" xfId="0" applyFont="1" applyFill="1" applyBorder="1" applyAlignment="1">
      <alignment vertical="top" wrapText="1"/>
    </xf>
    <xf numFmtId="0" fontId="70" fillId="4" borderId="0" xfId="0" applyFont="1" applyFill="1" applyAlignment="1">
      <alignment vertical="center" wrapText="1"/>
    </xf>
    <xf numFmtId="0" fontId="34" fillId="4" borderId="0" xfId="0" applyFont="1" applyFill="1" applyAlignment="1">
      <alignment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8"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4" borderId="30" xfId="0" applyFont="1" applyFill="1" applyBorder="1" applyAlignment="1">
      <alignment horizontal="left" vertical="top" wrapText="1"/>
    </xf>
    <xf numFmtId="0" fontId="16" fillId="4" borderId="20" xfId="0" applyFont="1" applyFill="1" applyBorder="1" applyAlignment="1">
      <alignment horizontal="left" vertical="top" wrapText="1"/>
    </xf>
    <xf numFmtId="0" fontId="16" fillId="4" borderId="31"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4" borderId="5" xfId="0" applyFont="1" applyFill="1" applyBorder="1" applyAlignment="1">
      <alignment horizontal="center" vertical="center" wrapText="1"/>
    </xf>
    <xf numFmtId="0" fontId="71" fillId="4" borderId="0" xfId="0" applyFont="1" applyFill="1" applyAlignment="1">
      <alignment horizontal="center" wrapText="1"/>
    </xf>
    <xf numFmtId="0" fontId="16" fillId="2" borderId="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xr:uid="{00000000-0005-0000-0000-000001000000}"/>
    <cellStyle name="Обычный 3 2" xfId="1" xr:uid="{00000000-0005-0000-0000-000002000000}"/>
    <cellStyle name="Обычный 4" xfId="2" xr:uid="{00000000-0005-0000-0000-000003000000}"/>
    <cellStyle name="Обычный 4 2" xfId="4" xr:uid="{00000000-0005-0000-0000-000004000000}"/>
    <cellStyle name="Обычный 4 2 2" xfId="6" xr:uid="{00000000-0005-0000-0000-000005000000}"/>
    <cellStyle name="Обычный 4 2 3" xfId="7" xr:uid="{00000000-0005-0000-0000-000006000000}"/>
    <cellStyle name="Обычный 4 2 3 2" xfId="9" xr:uid="{00000000-0005-0000-0000-000007000000}"/>
    <cellStyle name="Обычный 4 2 3 2 2" xfId="12" xr:uid="{00000000-0005-0000-0000-000008000000}"/>
    <cellStyle name="Обычный 4 2 4" xfId="8" xr:uid="{00000000-0005-0000-0000-000009000000}"/>
    <cellStyle name="Обычный 4 2 4 2" xfId="10" xr:uid="{00000000-0005-0000-0000-00000A000000}"/>
    <cellStyle name="Обычный 4 3" xfId="5" xr:uid="{00000000-0005-0000-0000-00000B000000}"/>
    <cellStyle name="Обычный 4 4" xfId="11" xr:uid="{00000000-0005-0000-0000-00000C000000}"/>
    <cellStyle name="Обычный 4 4 2" xfId="13" xr:uid="{00000000-0005-0000-0000-00000D000000}"/>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2" t="s">
        <v>36</v>
      </c>
    </row>
    <row r="98" spans="1:1" x14ac:dyDescent="0.2">
      <c r="A98" s="313"/>
    </row>
    <row r="99" spans="1:1" x14ac:dyDescent="0.2">
      <c r="A99" s="313"/>
    </row>
    <row r="100" spans="1:1" x14ac:dyDescent="0.2">
      <c r="A100" s="313"/>
    </row>
    <row r="101" spans="1:1" x14ac:dyDescent="0.2">
      <c r="A101" s="313"/>
    </row>
    <row r="102" spans="1:1" ht="13.5" thickBot="1" x14ac:dyDescent="0.25">
      <c r="A102" s="314"/>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30" t="s">
        <v>172</v>
      </c>
    </row>
    <row r="67" spans="1:1" s="36" customFormat="1" ht="12" customHeight="1" x14ac:dyDescent="0.2">
      <c r="A67" s="330"/>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76"/>
  <sheetViews>
    <sheetView showGridLines="0" zoomScaleNormal="100" workbookViewId="0">
      <pane xSplit="1" ySplit="4" topLeftCell="AQ28" activePane="bottomRight" state="frozen"/>
      <selection pane="topRight" activeCell="B1" sqref="B1"/>
      <selection pane="bottomLeft" activeCell="A5" sqref="A5"/>
      <selection pane="bottomRight" activeCell="BG3" sqref="BG3:BH58"/>
    </sheetView>
  </sheetViews>
  <sheetFormatPr defaultColWidth="9.7109375" defaultRowHeight="12.75" x14ac:dyDescent="0.2"/>
  <cols>
    <col min="1" max="1" width="36.42578125" style="1" customWidth="1"/>
    <col min="2" max="4" width="9.7109375" style="1"/>
    <col min="5" max="6" width="9.7109375" style="32"/>
    <col min="7" max="21" width="9.7109375" style="1"/>
    <col min="22" max="22" width="9.7109375" style="32"/>
    <col min="23" max="25" width="9.7109375" style="1"/>
    <col min="26" max="26" width="9.7109375" style="32"/>
    <col min="27" max="59" width="9.7109375" style="1"/>
    <col min="60" max="60" width="9.7109375" style="32"/>
    <col min="61" max="16384" width="9.7109375" style="1"/>
  </cols>
  <sheetData>
    <row r="1" spans="1:64" ht="24.75" customHeight="1" x14ac:dyDescent="0.2">
      <c r="A1" s="180" t="s">
        <v>61</v>
      </c>
    </row>
    <row r="2" spans="1:64" x14ac:dyDescent="0.2">
      <c r="A2" s="11" t="s">
        <v>145</v>
      </c>
    </row>
    <row r="3" spans="1:64" s="2" customFormat="1" ht="22.5" customHeight="1" x14ac:dyDescent="0.2">
      <c r="A3" s="64" t="s">
        <v>62</v>
      </c>
      <c r="B3" s="108">
        <f>'BAR BB| Open rates'!B3</f>
        <v>45953</v>
      </c>
      <c r="C3" s="108">
        <f>'BAR BB| Open rates'!C3</f>
        <v>45954</v>
      </c>
      <c r="D3" s="108">
        <f>'BAR BB| Open rates'!D3</f>
        <v>45955</v>
      </c>
      <c r="E3" s="108">
        <f>'BAR BB| Open rates'!E3</f>
        <v>45958</v>
      </c>
      <c r="F3" s="108">
        <f>'BAR BB| Open rates'!F3</f>
        <v>45959</v>
      </c>
      <c r="G3" s="108">
        <f>'BAR BB| Open rates'!G3</f>
        <v>45962</v>
      </c>
      <c r="H3" s="108">
        <f>'BAR BB| Open rates'!H3</f>
        <v>45965</v>
      </c>
      <c r="I3" s="108">
        <f>'BAR BB| Open rates'!I3</f>
        <v>45966</v>
      </c>
      <c r="J3" s="108">
        <f>'BAR BB| Open rates'!J3</f>
        <v>45968</v>
      </c>
      <c r="K3" s="108">
        <f>'BAR BB| Open rates'!K3</f>
        <v>45970</v>
      </c>
      <c r="L3" s="108">
        <f>'BAR BB| Open rates'!L3</f>
        <v>45975</v>
      </c>
      <c r="M3" s="108">
        <f>'BAR BB| Open rates'!M3</f>
        <v>45977</v>
      </c>
      <c r="N3" s="108">
        <f>'BAR BB| Open rates'!N3</f>
        <v>45982</v>
      </c>
      <c r="O3" s="108">
        <f>'BAR BB| Open rates'!O3</f>
        <v>45984</v>
      </c>
      <c r="P3" s="108">
        <f>'BAR BB| Open rates'!P3</f>
        <v>45989</v>
      </c>
      <c r="Q3" s="108">
        <f>'BAR BB| Open rates'!Q3</f>
        <v>45991</v>
      </c>
      <c r="R3" s="108">
        <f>'BAR BB| Open rates'!R3</f>
        <v>45992</v>
      </c>
      <c r="S3" s="108">
        <f>'BAR BB| Open rates'!S3</f>
        <v>45996</v>
      </c>
      <c r="T3" s="108">
        <f>'BAR BB| Open rates'!T3</f>
        <v>45998</v>
      </c>
      <c r="U3" s="108">
        <f>'BAR BB| Open rates'!U3</f>
        <v>46003</v>
      </c>
      <c r="V3" s="108">
        <f>'BAR BB| Open rates'!V3</f>
        <v>46004</v>
      </c>
      <c r="W3" s="108">
        <f>'BAR BB| Open rates'!W3</f>
        <v>46010</v>
      </c>
      <c r="X3" s="108">
        <f>'BAR BB| Open rates'!X3</f>
        <v>46017</v>
      </c>
      <c r="Y3" s="108">
        <f>'BAR BB| Open rates'!Y3</f>
        <v>46020</v>
      </c>
      <c r="Z3" s="108">
        <f>'BAR BB| Open rates'!Z3</f>
        <v>46021</v>
      </c>
      <c r="AA3" s="108">
        <f>'BAR BB| Open rates'!AA3</f>
        <v>46022</v>
      </c>
      <c r="AB3" s="108">
        <f>'BAR BB| Open rates'!AB3</f>
        <v>46023</v>
      </c>
      <c r="AC3" s="108">
        <f>'BAR BB| Open rates'!AC3</f>
        <v>46028</v>
      </c>
      <c r="AD3" s="108">
        <f>'BAR BB| Open rates'!AD3</f>
        <v>46030</v>
      </c>
      <c r="AE3" s="108">
        <f>'BAR BB| Open rates'!AE3</f>
        <v>46031</v>
      </c>
      <c r="AF3" s="108">
        <f>'BAR BB| Open rates'!AF3</f>
        <v>46032</v>
      </c>
      <c r="AG3" s="108">
        <f>'BAR BB| Open rates'!AG3</f>
        <v>46033</v>
      </c>
      <c r="AH3" s="108">
        <f>'BAR BB| Open rates'!AH3</f>
        <v>46038</v>
      </c>
      <c r="AI3" s="108">
        <f>'BAR BB| Open rates'!AI3</f>
        <v>45675</v>
      </c>
      <c r="AJ3" s="108">
        <f>'BAR BB| Open rates'!AJ3</f>
        <v>46041</v>
      </c>
      <c r="AK3" s="108">
        <f>'BAR BB| Open rates'!AK3</f>
        <v>46045</v>
      </c>
      <c r="AL3" s="108">
        <f>'BAR BB| Open rates'!AL3</f>
        <v>46047</v>
      </c>
      <c r="AM3" s="108">
        <f>'BAR BB| Open rates'!AM3</f>
        <v>46049</v>
      </c>
      <c r="AN3" s="108">
        <f>'BAR BB| Open rates'!AN3</f>
        <v>46052</v>
      </c>
      <c r="AO3" s="108">
        <f>'BAR BB| Open rates'!AO3</f>
        <v>46054</v>
      </c>
      <c r="AP3" s="108">
        <f>'BAR BB| Open rates'!AP3</f>
        <v>46056</v>
      </c>
      <c r="AQ3" s="108">
        <f>'BAR BB| Open rates'!AQ3</f>
        <v>46058</v>
      </c>
      <c r="AR3" s="108">
        <f>'BAR BB| Open rates'!AR3</f>
        <v>46059</v>
      </c>
      <c r="AS3" s="108">
        <f>'BAR BB| Open rates'!AS3</f>
        <v>46061</v>
      </c>
      <c r="AT3" s="108">
        <f>'BAR BB| Open rates'!AT3</f>
        <v>46066</v>
      </c>
      <c r="AU3" s="108">
        <f>'BAR BB| Open rates'!AU3</f>
        <v>46068</v>
      </c>
      <c r="AV3" s="108">
        <f>'BAR BB| Open rates'!AV3</f>
        <v>46072</v>
      </c>
      <c r="AW3" s="108">
        <f>'BAR BB| Open rates'!AW3</f>
        <v>46077</v>
      </c>
      <c r="AX3" s="108">
        <f>'BAR BB| Open rates'!AX3</f>
        <v>46078</v>
      </c>
      <c r="AY3" s="108">
        <f>'BAR BB| Open rates'!AY3</f>
        <v>46082</v>
      </c>
      <c r="AZ3" s="108">
        <f>'BAR BB| Open rates'!AZ3</f>
        <v>46087</v>
      </c>
      <c r="BA3" s="108">
        <f>'BAR BB| Open rates'!BA3</f>
        <v>46091</v>
      </c>
      <c r="BB3" s="108">
        <f>'BAR BB| Open rates'!BB3</f>
        <v>46096</v>
      </c>
      <c r="BC3" s="108">
        <f>'BAR BB| Open rates'!BC3</f>
        <v>46101</v>
      </c>
      <c r="BD3" s="108">
        <f>'BAR BB| Open rates'!BD3</f>
        <v>46103</v>
      </c>
      <c r="BE3" s="108">
        <f>'BAR BB| Open rates'!BE3</f>
        <v>46113</v>
      </c>
      <c r="BF3" s="108">
        <f>'BAR BB| Open rates'!BF3</f>
        <v>46118</v>
      </c>
      <c r="BG3" s="108">
        <f>'BAR BB| Open rates'!BG3</f>
        <v>46124</v>
      </c>
      <c r="BH3" s="108">
        <f>'BAR BB| Open rates'!BH3</f>
        <v>46125</v>
      </c>
      <c r="BI3" s="108">
        <f>'BAR BB| Open rates'!BI3</f>
        <v>46131</v>
      </c>
      <c r="BJ3" s="108">
        <f>'BAR BB| Open rates'!BJ3</f>
        <v>46136</v>
      </c>
      <c r="BK3" s="108">
        <f>'BAR BB| Open rates'!BK3</f>
        <v>46138</v>
      </c>
      <c r="BL3" s="108">
        <f>'BAR BB| Open rates'!BL3</f>
        <v>46142</v>
      </c>
    </row>
    <row r="4" spans="1:64" s="33" customFormat="1" ht="22.5" customHeight="1" x14ac:dyDescent="0.2">
      <c r="A4" s="49"/>
      <c r="B4" s="108">
        <f>'BAR BB| Open rates'!B4</f>
        <v>45953</v>
      </c>
      <c r="C4" s="108">
        <f>'BAR BB| Open rates'!C4</f>
        <v>45954</v>
      </c>
      <c r="D4" s="108">
        <f>'BAR BB| Open rates'!D4</f>
        <v>45957</v>
      </c>
      <c r="E4" s="108">
        <f>'BAR BB| Open rates'!E4</f>
        <v>45958</v>
      </c>
      <c r="F4" s="108">
        <f>'BAR BB| Open rates'!F4</f>
        <v>45961</v>
      </c>
      <c r="G4" s="108">
        <f>'BAR BB| Open rates'!G4</f>
        <v>45964</v>
      </c>
      <c r="H4" s="108">
        <f>'BAR BB| Open rates'!H4</f>
        <v>45965</v>
      </c>
      <c r="I4" s="108">
        <f>'BAR BB| Open rates'!I4</f>
        <v>45967</v>
      </c>
      <c r="J4" s="108">
        <f>'BAR BB| Open rates'!J4</f>
        <v>45969</v>
      </c>
      <c r="K4" s="108">
        <f>'BAR BB| Open rates'!K4</f>
        <v>45974</v>
      </c>
      <c r="L4" s="108">
        <f>'BAR BB| Open rates'!L4</f>
        <v>45976</v>
      </c>
      <c r="M4" s="108">
        <f>'BAR BB| Open rates'!M4</f>
        <v>45981</v>
      </c>
      <c r="N4" s="108">
        <f>'BAR BB| Open rates'!N4</f>
        <v>45983</v>
      </c>
      <c r="O4" s="108">
        <f>'BAR BB| Open rates'!O4</f>
        <v>45988</v>
      </c>
      <c r="P4" s="108">
        <f>'BAR BB| Open rates'!P4</f>
        <v>45990</v>
      </c>
      <c r="Q4" s="108">
        <f>'BAR BB| Open rates'!Q4</f>
        <v>45991</v>
      </c>
      <c r="R4" s="108">
        <f>'BAR BB| Open rates'!R4</f>
        <v>45995</v>
      </c>
      <c r="S4" s="108">
        <f>'BAR BB| Open rates'!S4</f>
        <v>45997</v>
      </c>
      <c r="T4" s="108">
        <f>'BAR BB| Open rates'!T4</f>
        <v>46002</v>
      </c>
      <c r="U4" s="108">
        <f>'BAR BB| Open rates'!U4</f>
        <v>46003</v>
      </c>
      <c r="V4" s="108">
        <f>'BAR BB| Open rates'!V4</f>
        <v>46009</v>
      </c>
      <c r="W4" s="108">
        <f>'BAR BB| Open rates'!W4</f>
        <v>46016</v>
      </c>
      <c r="X4" s="108">
        <f>'BAR BB| Open rates'!X4</f>
        <v>46019</v>
      </c>
      <c r="Y4" s="108">
        <f>'BAR BB| Open rates'!Y4</f>
        <v>46020</v>
      </c>
      <c r="Z4" s="108">
        <f>'BAR BB| Open rates'!Z4</f>
        <v>46021</v>
      </c>
      <c r="AA4" s="108">
        <f>'BAR BB| Open rates'!AA4</f>
        <v>46022</v>
      </c>
      <c r="AB4" s="108">
        <f>'BAR BB| Open rates'!AB4</f>
        <v>46027</v>
      </c>
      <c r="AC4" s="108">
        <f>'BAR BB| Open rates'!AC4</f>
        <v>46029</v>
      </c>
      <c r="AD4" s="108">
        <f>'BAR BB| Open rates'!AD4</f>
        <v>46030</v>
      </c>
      <c r="AE4" s="108">
        <f>'BAR BB| Open rates'!AE4</f>
        <v>46031</v>
      </c>
      <c r="AF4" s="108">
        <f>'BAR BB| Open rates'!AF4</f>
        <v>46032</v>
      </c>
      <c r="AG4" s="108">
        <f>'BAR BB| Open rates'!AG4</f>
        <v>46037</v>
      </c>
      <c r="AH4" s="108">
        <f>'BAR BB| Open rates'!AH4</f>
        <v>46039</v>
      </c>
      <c r="AI4" s="108">
        <f>'BAR BB| Open rates'!AI4</f>
        <v>45675</v>
      </c>
      <c r="AJ4" s="108">
        <f>'BAR BB| Open rates'!AJ4</f>
        <v>46044</v>
      </c>
      <c r="AK4" s="108">
        <f>'BAR BB| Open rates'!AK4</f>
        <v>46046</v>
      </c>
      <c r="AL4" s="108">
        <f>'BAR BB| Open rates'!AL4</f>
        <v>46048</v>
      </c>
      <c r="AM4" s="108">
        <f>'BAR BB| Open rates'!AM4</f>
        <v>46051</v>
      </c>
      <c r="AN4" s="108">
        <f>'BAR BB| Open rates'!AN4</f>
        <v>46053</v>
      </c>
      <c r="AO4" s="108">
        <f>'BAR BB| Open rates'!AO4</f>
        <v>46055</v>
      </c>
      <c r="AP4" s="108">
        <f>'BAR BB| Open rates'!AP4</f>
        <v>46057</v>
      </c>
      <c r="AQ4" s="108">
        <f>'BAR BB| Open rates'!AQ4</f>
        <v>46058</v>
      </c>
      <c r="AR4" s="108">
        <f>'BAR BB| Open rates'!AR4</f>
        <v>46060</v>
      </c>
      <c r="AS4" s="108">
        <f>'BAR BB| Open rates'!AS4</f>
        <v>46065</v>
      </c>
      <c r="AT4" s="108">
        <f>'BAR BB| Open rates'!AT4</f>
        <v>46067</v>
      </c>
      <c r="AU4" s="108">
        <f>'BAR BB| Open rates'!AU4</f>
        <v>46071</v>
      </c>
      <c r="AV4" s="108">
        <f>'BAR BB| Open rates'!AV4</f>
        <v>46076</v>
      </c>
      <c r="AW4" s="108">
        <f>'BAR BB| Open rates'!AW4</f>
        <v>46077</v>
      </c>
      <c r="AX4" s="108">
        <f>'BAR BB| Open rates'!AX4</f>
        <v>46081</v>
      </c>
      <c r="AY4" s="108">
        <f>'BAR BB| Open rates'!AY4</f>
        <v>46086</v>
      </c>
      <c r="AZ4" s="108">
        <f>'BAR BB| Open rates'!AZ4</f>
        <v>46090</v>
      </c>
      <c r="BA4" s="108">
        <f>'BAR BB| Open rates'!BA4</f>
        <v>46095</v>
      </c>
      <c r="BB4" s="108">
        <f>'BAR BB| Open rates'!BB4</f>
        <v>46100</v>
      </c>
      <c r="BC4" s="108">
        <f>'BAR BB| Open rates'!BC4</f>
        <v>46102</v>
      </c>
      <c r="BD4" s="108">
        <f>'BAR BB| Open rates'!BD4</f>
        <v>46112</v>
      </c>
      <c r="BE4" s="108">
        <f>'BAR BB| Open rates'!BE4</f>
        <v>46117</v>
      </c>
      <c r="BF4" s="108">
        <f>'BAR BB| Open rates'!BF4</f>
        <v>46123</v>
      </c>
      <c r="BG4" s="108">
        <f>'BAR BB| Open rates'!BG4</f>
        <v>46124</v>
      </c>
      <c r="BH4" s="108">
        <f>'BAR BB| Open rates'!BH4</f>
        <v>46130</v>
      </c>
      <c r="BI4" s="108">
        <f>'BAR BB| Open rates'!BI4</f>
        <v>46135</v>
      </c>
      <c r="BJ4" s="108">
        <f>'BAR BB| Open rates'!BJ4</f>
        <v>46137</v>
      </c>
      <c r="BK4" s="108">
        <f>'BAR BB| Open rates'!BK4</f>
        <v>46141</v>
      </c>
      <c r="BL4" s="108">
        <f>'BAR BB| Open rates'!BL4</f>
        <v>46142</v>
      </c>
    </row>
    <row r="5" spans="1:64" s="36" customFormat="1" ht="12" customHeight="1" x14ac:dyDescent="0.2">
      <c r="A5" s="184" t="s">
        <v>63</v>
      </c>
    </row>
    <row r="6" spans="1:64" s="36" customFormat="1" ht="12" customHeight="1" x14ac:dyDescent="0.2">
      <c r="A6" s="183">
        <v>1</v>
      </c>
      <c r="B6" s="43">
        <f>'BAR BB| Open rates'!B6*0.85</f>
        <v>25330</v>
      </c>
      <c r="C6" s="43">
        <f>'BAR BB| Open rates'!C6*0.85</f>
        <v>21930</v>
      </c>
      <c r="D6" s="43">
        <f>'BAR BB| Open rates'!D6*0.85</f>
        <v>21930</v>
      </c>
      <c r="E6" s="43">
        <f>'BAR BB| Open rates'!E6*0.85</f>
        <v>25330</v>
      </c>
      <c r="F6" s="43">
        <f>'BAR BB| Open rates'!F6*0.85</f>
        <v>21930</v>
      </c>
      <c r="G6" s="43">
        <f>'BAR BB| Open rates'!G6*0.85</f>
        <v>21930</v>
      </c>
      <c r="H6" s="43">
        <f>'BAR BB| Open rates'!H6*0.85</f>
        <v>15980</v>
      </c>
      <c r="I6" s="43">
        <f>'BAR BB| Open rates'!I6*0.85</f>
        <v>14110</v>
      </c>
      <c r="J6" s="43">
        <f>'BAR BB| Open rates'!J6*0.85</f>
        <v>12665</v>
      </c>
      <c r="K6" s="43">
        <f>'BAR BB| Open rates'!K6*0.85</f>
        <v>10965</v>
      </c>
      <c r="L6" s="43">
        <f>'BAR BB| Open rates'!L6*0.85</f>
        <v>12665</v>
      </c>
      <c r="M6" s="43">
        <f>'BAR BB| Open rates'!M6*0.85</f>
        <v>10965</v>
      </c>
      <c r="N6" s="43">
        <f>'BAR BB| Open rates'!N6*0.85</f>
        <v>12665</v>
      </c>
      <c r="O6" s="43">
        <f>'BAR BB| Open rates'!O6*0.85</f>
        <v>10965</v>
      </c>
      <c r="P6" s="43">
        <f>'BAR BB| Open rates'!P6*0.85</f>
        <v>12665</v>
      </c>
      <c r="Q6" s="43">
        <f>'BAR BB| Open rates'!Q6*0.85</f>
        <v>10965</v>
      </c>
      <c r="R6" s="43">
        <f>'BAR BB| Open rates'!R6*0.85</f>
        <v>10965</v>
      </c>
      <c r="S6" s="43">
        <f>'BAR BB| Open rates'!S6*0.85</f>
        <v>12665</v>
      </c>
      <c r="T6" s="43">
        <f>'BAR BB| Open rates'!T6*0.85</f>
        <v>10965</v>
      </c>
      <c r="U6" s="43">
        <f>'BAR BB| Open rates'!U6*0.85</f>
        <v>12665</v>
      </c>
      <c r="V6" s="43">
        <f>'BAR BB| Open rates'!V6*0.85</f>
        <v>12665</v>
      </c>
      <c r="W6" s="43">
        <f>'BAR BB| Open rates'!W6*0.85</f>
        <v>15980</v>
      </c>
      <c r="X6" s="43">
        <f>'BAR BB| Open rates'!X6*0.85</f>
        <v>21930</v>
      </c>
      <c r="Y6" s="43">
        <f>'BAR BB| Open rates'!Y6*0.85</f>
        <v>33915</v>
      </c>
      <c r="Z6" s="43">
        <f>'BAR BB| Open rates'!Z6*0.85</f>
        <v>50830</v>
      </c>
      <c r="AA6" s="43">
        <f>'BAR BB| Open rates'!AA6*0.85</f>
        <v>59330</v>
      </c>
      <c r="AB6" s="43">
        <f>'BAR BB| Open rates'!AB6*0.85</f>
        <v>67915</v>
      </c>
      <c r="AC6" s="43">
        <f>'BAR BB| Open rates'!AC6*0.85</f>
        <v>61625</v>
      </c>
      <c r="AD6" s="43">
        <f>'BAR BB| Open rates'!AD6*0.85</f>
        <v>59330</v>
      </c>
      <c r="AE6" s="43">
        <f>'BAR BB| Open rates'!AE6*0.85</f>
        <v>59330</v>
      </c>
      <c r="AF6" s="43">
        <f>'BAR BB| Open rates'!AF6*0.85</f>
        <v>50830</v>
      </c>
      <c r="AG6" s="43">
        <f>'BAR BB| Open rates'!AG6*0.85</f>
        <v>19380</v>
      </c>
      <c r="AH6" s="43">
        <f>'BAR BB| Open rates'!AH6*0.85</f>
        <v>23630</v>
      </c>
      <c r="AI6" s="43">
        <f>'BAR BB| Open rates'!AI6*0.85</f>
        <v>21930</v>
      </c>
      <c r="AJ6" s="43">
        <f>'BAR BB| Open rates'!AJ6*0.85</f>
        <v>19380</v>
      </c>
      <c r="AK6" s="43">
        <f>'BAR BB| Open rates'!AK6*0.85</f>
        <v>21930</v>
      </c>
      <c r="AL6" s="43">
        <f>'BAR BB| Open rates'!AL6*0.85</f>
        <v>19380</v>
      </c>
      <c r="AM6" s="43">
        <f>'BAR BB| Open rates'!AM6*0.85</f>
        <v>21930</v>
      </c>
      <c r="AN6" s="43">
        <f>'BAR BB| Open rates'!AN6*0.85</f>
        <v>27880</v>
      </c>
      <c r="AO6" s="43">
        <f>'BAR BB| Open rates'!AO6*0.85</f>
        <v>30430</v>
      </c>
      <c r="AP6" s="43">
        <f>'BAR BB| Open rates'!AP6*0.85</f>
        <v>30430</v>
      </c>
      <c r="AQ6" s="43">
        <f>'BAR BB| Open rates'!AQ6*0.85</f>
        <v>30430</v>
      </c>
      <c r="AR6" s="43">
        <f>'BAR BB| Open rates'!AR6*0.85</f>
        <v>32895</v>
      </c>
      <c r="AS6" s="43">
        <f>'BAR BB| Open rates'!AS6*0.85</f>
        <v>30430</v>
      </c>
      <c r="AT6" s="43">
        <f>'BAR BB| Open rates'!AT6*0.85</f>
        <v>32895</v>
      </c>
      <c r="AU6" s="43">
        <f>'BAR BB| Open rates'!AU6*0.85</f>
        <v>30430</v>
      </c>
      <c r="AV6" s="43">
        <f>'BAR BB| Open rates'!AV6*0.85</f>
        <v>44370</v>
      </c>
      <c r="AW6" s="43">
        <f>'BAR BB| Open rates'!AW6*0.85</f>
        <v>41310</v>
      </c>
      <c r="AX6" s="43">
        <f>'BAR BB| Open rates'!AX6*0.85</f>
        <v>25330</v>
      </c>
      <c r="AY6" s="43">
        <f>'BAR BB| Open rates'!AY6*0.85</f>
        <v>21930</v>
      </c>
      <c r="AZ6" s="43">
        <f>'BAR BB| Open rates'!AZ6*0.85</f>
        <v>25330</v>
      </c>
      <c r="BA6" s="43">
        <f>'BAR BB| Open rates'!BA6*0.85</f>
        <v>17680</v>
      </c>
      <c r="BB6" s="43">
        <f>'BAR BB| Open rates'!BB6*0.85</f>
        <v>15980</v>
      </c>
      <c r="BC6" s="43">
        <f>'BAR BB| Open rates'!BC6*0.85</f>
        <v>17680</v>
      </c>
      <c r="BD6" s="43">
        <f>'BAR BB| Open rates'!BD6*0.85</f>
        <v>15980</v>
      </c>
      <c r="BE6" s="43">
        <f>'BAR BB| Open rates'!BE6*0.85</f>
        <v>14110</v>
      </c>
      <c r="BF6" s="43">
        <f>'BAR BB| Open rates'!BF6*0.85</f>
        <v>12665</v>
      </c>
      <c r="BG6" s="43">
        <f>'BAR BB| Open rates'!BG6*0.85</f>
        <v>10965</v>
      </c>
      <c r="BH6" s="43">
        <f>'BAR BB| Open rates'!BH6*0.85</f>
        <v>10965</v>
      </c>
      <c r="BI6" s="43">
        <f>'BAR BB| Open rates'!BI6*0.85</f>
        <v>10115</v>
      </c>
      <c r="BJ6" s="43">
        <f>'BAR BB| Open rates'!BJ6*0.85</f>
        <v>10965</v>
      </c>
      <c r="BK6" s="43">
        <f>'BAR BB| Open rates'!BK6*0.85</f>
        <v>10115</v>
      </c>
      <c r="BL6" s="43">
        <f>'BAR BB| Open rates'!BL6*0.85</f>
        <v>10965</v>
      </c>
    </row>
    <row r="7" spans="1:64" s="36" customFormat="1" ht="12" customHeight="1" x14ac:dyDescent="0.2">
      <c r="A7" s="183">
        <v>2</v>
      </c>
      <c r="B7" s="43">
        <f>'BAR BB| Open rates'!B7*0.85</f>
        <v>27455</v>
      </c>
      <c r="C7" s="43">
        <f>'BAR BB| Open rates'!C7*0.85</f>
        <v>24055</v>
      </c>
      <c r="D7" s="43">
        <f>'BAR BB| Open rates'!D7*0.85</f>
        <v>24055</v>
      </c>
      <c r="E7" s="43">
        <f>'BAR BB| Open rates'!E7*0.85</f>
        <v>27455</v>
      </c>
      <c r="F7" s="43">
        <f>'BAR BB| Open rates'!F7*0.85</f>
        <v>24055</v>
      </c>
      <c r="G7" s="43">
        <f>'BAR BB| Open rates'!G7*0.85</f>
        <v>24055</v>
      </c>
      <c r="H7" s="43">
        <f>'BAR BB| Open rates'!H7*0.85</f>
        <v>18105</v>
      </c>
      <c r="I7" s="43">
        <f>'BAR BB| Open rates'!I7*0.85</f>
        <v>16235</v>
      </c>
      <c r="J7" s="43">
        <f>'BAR BB| Open rates'!J7*0.85</f>
        <v>14790</v>
      </c>
      <c r="K7" s="43">
        <f>'BAR BB| Open rates'!K7*0.85</f>
        <v>13090</v>
      </c>
      <c r="L7" s="43">
        <f>'BAR BB| Open rates'!L7*0.85</f>
        <v>14790</v>
      </c>
      <c r="M7" s="43">
        <f>'BAR BB| Open rates'!M7*0.85</f>
        <v>13090</v>
      </c>
      <c r="N7" s="43">
        <f>'BAR BB| Open rates'!N7*0.85</f>
        <v>14790</v>
      </c>
      <c r="O7" s="43">
        <f>'BAR BB| Open rates'!O7*0.85</f>
        <v>13090</v>
      </c>
      <c r="P7" s="43">
        <f>'BAR BB| Open rates'!P7*0.85</f>
        <v>14790</v>
      </c>
      <c r="Q7" s="43">
        <f>'BAR BB| Open rates'!Q7*0.85</f>
        <v>13090</v>
      </c>
      <c r="R7" s="43">
        <f>'BAR BB| Open rates'!R7*0.85</f>
        <v>13090</v>
      </c>
      <c r="S7" s="43">
        <f>'BAR BB| Open rates'!S7*0.85</f>
        <v>14790</v>
      </c>
      <c r="T7" s="43">
        <f>'BAR BB| Open rates'!T7*0.85</f>
        <v>13090</v>
      </c>
      <c r="U7" s="43">
        <f>'BAR BB| Open rates'!U7*0.85</f>
        <v>14790</v>
      </c>
      <c r="V7" s="43">
        <f>'BAR BB| Open rates'!V7*0.85</f>
        <v>14790</v>
      </c>
      <c r="W7" s="43">
        <f>'BAR BB| Open rates'!W7*0.85</f>
        <v>18105</v>
      </c>
      <c r="X7" s="43">
        <f>'BAR BB| Open rates'!X7*0.85</f>
        <v>24480</v>
      </c>
      <c r="Y7" s="43">
        <f>'BAR BB| Open rates'!Y7*0.85</f>
        <v>36465</v>
      </c>
      <c r="Z7" s="43">
        <f>'BAR BB| Open rates'!Z7*0.85</f>
        <v>53380</v>
      </c>
      <c r="AA7" s="43">
        <f>'BAR BB| Open rates'!AA7*0.85</f>
        <v>61880</v>
      </c>
      <c r="AB7" s="43">
        <f>'BAR BB| Open rates'!AB7*0.85</f>
        <v>70465</v>
      </c>
      <c r="AC7" s="43">
        <f>'BAR BB| Open rates'!AC7*0.85</f>
        <v>64175</v>
      </c>
      <c r="AD7" s="43">
        <f>'BAR BB| Open rates'!AD7*0.85</f>
        <v>61880</v>
      </c>
      <c r="AE7" s="43">
        <f>'BAR BB| Open rates'!AE7*0.85</f>
        <v>61880</v>
      </c>
      <c r="AF7" s="43">
        <f>'BAR BB| Open rates'!AF7*0.85</f>
        <v>53380</v>
      </c>
      <c r="AG7" s="43">
        <f>'BAR BB| Open rates'!AG7*0.85</f>
        <v>21930</v>
      </c>
      <c r="AH7" s="43">
        <f>'BAR BB| Open rates'!AH7*0.85</f>
        <v>26180</v>
      </c>
      <c r="AI7" s="43">
        <f>'BAR BB| Open rates'!AI7*0.85</f>
        <v>24480</v>
      </c>
      <c r="AJ7" s="43">
        <f>'BAR BB| Open rates'!AJ7*0.85</f>
        <v>21930</v>
      </c>
      <c r="AK7" s="43">
        <f>'BAR BB| Open rates'!AK7*0.85</f>
        <v>24480</v>
      </c>
      <c r="AL7" s="43">
        <f>'BAR BB| Open rates'!AL7*0.85</f>
        <v>21930</v>
      </c>
      <c r="AM7" s="43">
        <f>'BAR BB| Open rates'!AM7*0.85</f>
        <v>24480</v>
      </c>
      <c r="AN7" s="43">
        <f>'BAR BB| Open rates'!AN7*0.85</f>
        <v>30430</v>
      </c>
      <c r="AO7" s="43">
        <f>'BAR BB| Open rates'!AO7*0.85</f>
        <v>32980</v>
      </c>
      <c r="AP7" s="43">
        <f>'BAR BB| Open rates'!AP7*0.85</f>
        <v>32980</v>
      </c>
      <c r="AQ7" s="43">
        <f>'BAR BB| Open rates'!AQ7*0.85</f>
        <v>32980</v>
      </c>
      <c r="AR7" s="43">
        <f>'BAR BB| Open rates'!AR7*0.85</f>
        <v>35445</v>
      </c>
      <c r="AS7" s="43">
        <f>'BAR BB| Open rates'!AS7*0.85</f>
        <v>32980</v>
      </c>
      <c r="AT7" s="43">
        <f>'BAR BB| Open rates'!AT7*0.85</f>
        <v>35445</v>
      </c>
      <c r="AU7" s="43">
        <f>'BAR BB| Open rates'!AU7*0.85</f>
        <v>32980</v>
      </c>
      <c r="AV7" s="43">
        <f>'BAR BB| Open rates'!AV7*0.85</f>
        <v>46920</v>
      </c>
      <c r="AW7" s="43">
        <f>'BAR BB| Open rates'!AW7*0.85</f>
        <v>43860</v>
      </c>
      <c r="AX7" s="43">
        <f>'BAR BB| Open rates'!AX7*0.85</f>
        <v>27880</v>
      </c>
      <c r="AY7" s="43">
        <f>'BAR BB| Open rates'!AY7*0.85</f>
        <v>24480</v>
      </c>
      <c r="AZ7" s="43">
        <f>'BAR BB| Open rates'!AZ7*0.85</f>
        <v>27880</v>
      </c>
      <c r="BA7" s="43">
        <f>'BAR BB| Open rates'!BA7*0.85</f>
        <v>20230</v>
      </c>
      <c r="BB7" s="43">
        <f>'BAR BB| Open rates'!BB7*0.85</f>
        <v>18530</v>
      </c>
      <c r="BC7" s="43">
        <f>'BAR BB| Open rates'!BC7*0.85</f>
        <v>20230</v>
      </c>
      <c r="BD7" s="43">
        <f>'BAR BB| Open rates'!BD7*0.85</f>
        <v>18530</v>
      </c>
      <c r="BE7" s="43">
        <f>'BAR BB| Open rates'!BE7*0.85</f>
        <v>16660</v>
      </c>
      <c r="BF7" s="43">
        <f>'BAR BB| Open rates'!BF7*0.85</f>
        <v>15215</v>
      </c>
      <c r="BG7" s="43">
        <f>'BAR BB| Open rates'!BG7*0.85</f>
        <v>13515</v>
      </c>
      <c r="BH7" s="43">
        <f>'BAR BB| Open rates'!BH7*0.85</f>
        <v>13515</v>
      </c>
      <c r="BI7" s="43">
        <f>'BAR BB| Open rates'!BI7*0.85</f>
        <v>12665</v>
      </c>
      <c r="BJ7" s="43">
        <f>'BAR BB| Open rates'!BJ7*0.85</f>
        <v>13515</v>
      </c>
      <c r="BK7" s="43">
        <f>'BAR BB| Open rates'!BK7*0.85</f>
        <v>12665</v>
      </c>
      <c r="BL7" s="43">
        <f>'BAR BB| Open rates'!BL7*0.85</f>
        <v>13515</v>
      </c>
    </row>
    <row r="8" spans="1:6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s="36" customFormat="1" ht="12" customHeight="1" x14ac:dyDescent="0.2">
      <c r="A9" s="237">
        <v>1</v>
      </c>
      <c r="B9" s="43">
        <f>'BAR BB| Open rates'!B9*0.85</f>
        <v>27880</v>
      </c>
      <c r="C9" s="43">
        <f>'BAR BB| Open rates'!C9*0.85</f>
        <v>24480</v>
      </c>
      <c r="D9" s="43">
        <f>'BAR BB| Open rates'!D9*0.85</f>
        <v>24480</v>
      </c>
      <c r="E9" s="43">
        <f>'BAR BB| Open rates'!E9*0.85</f>
        <v>27880</v>
      </c>
      <c r="F9" s="43">
        <f>'BAR BB| Open rates'!F9*0.85</f>
        <v>24480</v>
      </c>
      <c r="G9" s="43">
        <f>'BAR BB| Open rates'!G9*0.85</f>
        <v>24480</v>
      </c>
      <c r="H9" s="43">
        <f>'BAR BB| Open rates'!H9*0.85</f>
        <v>18530</v>
      </c>
      <c r="I9" s="43">
        <f>'BAR BB| Open rates'!I9*0.85</f>
        <v>16660</v>
      </c>
      <c r="J9" s="43">
        <f>'BAR BB| Open rates'!J9*0.85</f>
        <v>15215</v>
      </c>
      <c r="K9" s="43">
        <f>'BAR BB| Open rates'!K9*0.85</f>
        <v>13515</v>
      </c>
      <c r="L9" s="43">
        <f>'BAR BB| Open rates'!L9*0.85</f>
        <v>15215</v>
      </c>
      <c r="M9" s="43">
        <f>'BAR BB| Open rates'!M9*0.85</f>
        <v>13515</v>
      </c>
      <c r="N9" s="43">
        <f>'BAR BB| Open rates'!N9*0.85</f>
        <v>15215</v>
      </c>
      <c r="O9" s="43">
        <f>'BAR BB| Open rates'!O9*0.85</f>
        <v>13515</v>
      </c>
      <c r="P9" s="43">
        <f>'BAR BB| Open rates'!P9*0.85</f>
        <v>15215</v>
      </c>
      <c r="Q9" s="43">
        <f>'BAR BB| Open rates'!Q9*0.85</f>
        <v>13515</v>
      </c>
      <c r="R9" s="43">
        <f>'BAR BB| Open rates'!R9*0.85</f>
        <v>13515</v>
      </c>
      <c r="S9" s="43">
        <f>'BAR BB| Open rates'!S9*0.85</f>
        <v>15215</v>
      </c>
      <c r="T9" s="43">
        <f>'BAR BB| Open rates'!T9*0.85</f>
        <v>13515</v>
      </c>
      <c r="U9" s="43">
        <f>'BAR BB| Open rates'!U9*0.85</f>
        <v>15215</v>
      </c>
      <c r="V9" s="43">
        <f>'BAR BB| Open rates'!V9*0.85</f>
        <v>15215</v>
      </c>
      <c r="W9" s="43">
        <f>'BAR BB| Open rates'!W9*0.85</f>
        <v>18530</v>
      </c>
      <c r="X9" s="43">
        <f>'BAR BB| Open rates'!X9*0.85</f>
        <v>24480</v>
      </c>
      <c r="Y9" s="43">
        <f>'BAR BB| Open rates'!Y9*0.85</f>
        <v>42415</v>
      </c>
      <c r="Z9" s="43">
        <f>'BAR BB| Open rates'!Z9*0.85</f>
        <v>59330</v>
      </c>
      <c r="AA9" s="43">
        <f>'BAR BB| Open rates'!AA9*0.85</f>
        <v>67830</v>
      </c>
      <c r="AB9" s="43">
        <f>'BAR BB| Open rates'!AB9*0.85</f>
        <v>76415</v>
      </c>
      <c r="AC9" s="43">
        <f>'BAR BB| Open rates'!AC9*0.85</f>
        <v>70125</v>
      </c>
      <c r="AD9" s="43">
        <f>'BAR BB| Open rates'!AD9*0.85</f>
        <v>67830</v>
      </c>
      <c r="AE9" s="43">
        <f>'BAR BB| Open rates'!AE9*0.85</f>
        <v>61880</v>
      </c>
      <c r="AF9" s="43">
        <f>'BAR BB| Open rates'!AF9*0.85</f>
        <v>53380</v>
      </c>
      <c r="AG9" s="43">
        <f>'BAR BB| Open rates'!AG9*0.85</f>
        <v>21930</v>
      </c>
      <c r="AH9" s="43">
        <f>'BAR BB| Open rates'!AH9*0.85</f>
        <v>26180</v>
      </c>
      <c r="AI9" s="43">
        <f>'BAR BB| Open rates'!AI9*0.85</f>
        <v>24480</v>
      </c>
      <c r="AJ9" s="43">
        <f>'BAR BB| Open rates'!AJ9*0.85</f>
        <v>21930</v>
      </c>
      <c r="AK9" s="43">
        <f>'BAR BB| Open rates'!AK9*0.85</f>
        <v>24480</v>
      </c>
      <c r="AL9" s="43">
        <f>'BAR BB| Open rates'!AL9*0.85</f>
        <v>21930</v>
      </c>
      <c r="AM9" s="43">
        <f>'BAR BB| Open rates'!AM9*0.85</f>
        <v>24480</v>
      </c>
      <c r="AN9" s="43">
        <f>'BAR BB| Open rates'!AN9*0.85</f>
        <v>30430</v>
      </c>
      <c r="AO9" s="43">
        <f>'BAR BB| Open rates'!AO9*0.85</f>
        <v>32980</v>
      </c>
      <c r="AP9" s="43">
        <f>'BAR BB| Open rates'!AP9*0.85</f>
        <v>32980</v>
      </c>
      <c r="AQ9" s="43">
        <f>'BAR BB| Open rates'!AQ9*0.85</f>
        <v>32980</v>
      </c>
      <c r="AR9" s="43">
        <f>'BAR BB| Open rates'!AR9*0.85</f>
        <v>35445</v>
      </c>
      <c r="AS9" s="43">
        <f>'BAR BB| Open rates'!AS9*0.85</f>
        <v>32980</v>
      </c>
      <c r="AT9" s="43">
        <f>'BAR BB| Open rates'!AT9*0.85</f>
        <v>35445</v>
      </c>
      <c r="AU9" s="43">
        <f>'BAR BB| Open rates'!AU9*0.85</f>
        <v>32980</v>
      </c>
      <c r="AV9" s="43">
        <f>'BAR BB| Open rates'!AV9*0.85</f>
        <v>46920</v>
      </c>
      <c r="AW9" s="43">
        <f>'BAR BB| Open rates'!AW9*0.85</f>
        <v>43860</v>
      </c>
      <c r="AX9" s="43">
        <f>'BAR BB| Open rates'!AX9*0.85</f>
        <v>27880</v>
      </c>
      <c r="AY9" s="43">
        <f>'BAR BB| Open rates'!AY9*0.85</f>
        <v>24480</v>
      </c>
      <c r="AZ9" s="43">
        <f>'BAR BB| Open rates'!AZ9*0.85</f>
        <v>27880</v>
      </c>
      <c r="BA9" s="43">
        <f>'BAR BB| Open rates'!BA9*0.85</f>
        <v>20230</v>
      </c>
      <c r="BB9" s="43">
        <f>'BAR BB| Open rates'!BB9*0.85</f>
        <v>18530</v>
      </c>
      <c r="BC9" s="43">
        <f>'BAR BB| Open rates'!BC9*0.85</f>
        <v>20230</v>
      </c>
      <c r="BD9" s="43">
        <f>'BAR BB| Open rates'!BD9*0.85</f>
        <v>18530</v>
      </c>
      <c r="BE9" s="43">
        <f>'BAR BB| Open rates'!BE9*0.85</f>
        <v>16660</v>
      </c>
      <c r="BF9" s="43">
        <f>'BAR BB| Open rates'!BF9*0.85</f>
        <v>15215</v>
      </c>
      <c r="BG9" s="43">
        <f>'BAR BB| Open rates'!BG9*0.85</f>
        <v>13515</v>
      </c>
      <c r="BH9" s="43">
        <f>'BAR BB| Open rates'!BH9*0.85</f>
        <v>13515</v>
      </c>
      <c r="BI9" s="43">
        <f>'BAR BB| Open rates'!BI9*0.85</f>
        <v>12665</v>
      </c>
      <c r="BJ9" s="43">
        <f>'BAR BB| Open rates'!BJ9*0.85</f>
        <v>13515</v>
      </c>
      <c r="BK9" s="43">
        <f>'BAR BB| Open rates'!BK9*0.85</f>
        <v>12665</v>
      </c>
      <c r="BL9" s="43">
        <f>'BAR BB| Open rates'!BL9*0.85</f>
        <v>13515</v>
      </c>
    </row>
    <row r="10" spans="1:64" s="36" customFormat="1" ht="12" customHeight="1" x14ac:dyDescent="0.2">
      <c r="A10" s="237">
        <v>2</v>
      </c>
      <c r="B10" s="43">
        <f>'BAR BB| Open rates'!B10*0.85</f>
        <v>30005</v>
      </c>
      <c r="C10" s="43">
        <f>'BAR BB| Open rates'!C10*0.85</f>
        <v>26605</v>
      </c>
      <c r="D10" s="43">
        <f>'BAR BB| Open rates'!D10*0.85</f>
        <v>26605</v>
      </c>
      <c r="E10" s="43">
        <f>'BAR BB| Open rates'!E10*0.85</f>
        <v>30005</v>
      </c>
      <c r="F10" s="43">
        <f>'BAR BB| Open rates'!F10*0.85</f>
        <v>26605</v>
      </c>
      <c r="G10" s="43">
        <f>'BAR BB| Open rates'!G10*0.85</f>
        <v>26605</v>
      </c>
      <c r="H10" s="43">
        <f>'BAR BB| Open rates'!H10*0.85</f>
        <v>20655</v>
      </c>
      <c r="I10" s="43">
        <f>'BAR BB| Open rates'!I10*0.85</f>
        <v>18785</v>
      </c>
      <c r="J10" s="43">
        <f>'BAR BB| Open rates'!J10*0.85</f>
        <v>17340</v>
      </c>
      <c r="K10" s="43">
        <f>'BAR BB| Open rates'!K10*0.85</f>
        <v>15640</v>
      </c>
      <c r="L10" s="43">
        <f>'BAR BB| Open rates'!L10*0.85</f>
        <v>17340</v>
      </c>
      <c r="M10" s="43">
        <f>'BAR BB| Open rates'!M10*0.85</f>
        <v>15640</v>
      </c>
      <c r="N10" s="43">
        <f>'BAR BB| Open rates'!N10*0.85</f>
        <v>17340</v>
      </c>
      <c r="O10" s="43">
        <f>'BAR BB| Open rates'!O10*0.85</f>
        <v>15640</v>
      </c>
      <c r="P10" s="43">
        <f>'BAR BB| Open rates'!P10*0.85</f>
        <v>17340</v>
      </c>
      <c r="Q10" s="43">
        <f>'BAR BB| Open rates'!Q10*0.85</f>
        <v>15640</v>
      </c>
      <c r="R10" s="43">
        <f>'BAR BB| Open rates'!R10*0.85</f>
        <v>15640</v>
      </c>
      <c r="S10" s="43">
        <f>'BAR BB| Open rates'!S10*0.85</f>
        <v>17340</v>
      </c>
      <c r="T10" s="43">
        <f>'BAR BB| Open rates'!T10*0.85</f>
        <v>15640</v>
      </c>
      <c r="U10" s="43">
        <f>'BAR BB| Open rates'!U10*0.85</f>
        <v>17340</v>
      </c>
      <c r="V10" s="43">
        <f>'BAR BB| Open rates'!V10*0.85</f>
        <v>17340</v>
      </c>
      <c r="W10" s="43">
        <f>'BAR BB| Open rates'!W10*0.85</f>
        <v>20655</v>
      </c>
      <c r="X10" s="43">
        <f>'BAR BB| Open rates'!X10*0.85</f>
        <v>26605</v>
      </c>
      <c r="Y10" s="43">
        <f>'BAR BB| Open rates'!Y10*0.85</f>
        <v>44965</v>
      </c>
      <c r="Z10" s="43">
        <f>'BAR BB| Open rates'!Z10*0.85</f>
        <v>61880</v>
      </c>
      <c r="AA10" s="43">
        <f>'BAR BB| Open rates'!AA10*0.85</f>
        <v>70380</v>
      </c>
      <c r="AB10" s="43">
        <f>'BAR BB| Open rates'!AB10*0.85</f>
        <v>78965</v>
      </c>
      <c r="AC10" s="43">
        <f>'BAR BB| Open rates'!AC10*0.85</f>
        <v>72675</v>
      </c>
      <c r="AD10" s="43">
        <f>'BAR BB| Open rates'!AD10*0.85</f>
        <v>70380</v>
      </c>
      <c r="AE10" s="43">
        <f>'BAR BB| Open rates'!AE10*0.85</f>
        <v>64430</v>
      </c>
      <c r="AF10" s="43">
        <f>'BAR BB| Open rates'!AF10*0.85</f>
        <v>55930</v>
      </c>
      <c r="AG10" s="43">
        <f>'BAR BB| Open rates'!AG10*0.85</f>
        <v>24480</v>
      </c>
      <c r="AH10" s="43">
        <f>'BAR BB| Open rates'!AH10*0.85</f>
        <v>28730</v>
      </c>
      <c r="AI10" s="43">
        <f>'BAR BB| Open rates'!AI10*0.85</f>
        <v>27030</v>
      </c>
      <c r="AJ10" s="43">
        <f>'BAR BB| Open rates'!AJ10*0.85</f>
        <v>24480</v>
      </c>
      <c r="AK10" s="43">
        <f>'BAR BB| Open rates'!AK10*0.85</f>
        <v>27030</v>
      </c>
      <c r="AL10" s="43">
        <f>'BAR BB| Open rates'!AL10*0.85</f>
        <v>24480</v>
      </c>
      <c r="AM10" s="43">
        <f>'BAR BB| Open rates'!AM10*0.85</f>
        <v>27030</v>
      </c>
      <c r="AN10" s="43">
        <f>'BAR BB| Open rates'!AN10*0.85</f>
        <v>32980</v>
      </c>
      <c r="AO10" s="43">
        <f>'BAR BB| Open rates'!AO10*0.85</f>
        <v>35530</v>
      </c>
      <c r="AP10" s="43">
        <f>'BAR BB| Open rates'!AP10*0.85</f>
        <v>35530</v>
      </c>
      <c r="AQ10" s="43">
        <f>'BAR BB| Open rates'!AQ10*0.85</f>
        <v>35530</v>
      </c>
      <c r="AR10" s="43">
        <f>'BAR BB| Open rates'!AR10*0.85</f>
        <v>37995</v>
      </c>
      <c r="AS10" s="43">
        <f>'BAR BB| Open rates'!AS10*0.85</f>
        <v>35530</v>
      </c>
      <c r="AT10" s="43">
        <f>'BAR BB| Open rates'!AT10*0.85</f>
        <v>37995</v>
      </c>
      <c r="AU10" s="43">
        <f>'BAR BB| Open rates'!AU10*0.85</f>
        <v>35530</v>
      </c>
      <c r="AV10" s="43">
        <f>'BAR BB| Open rates'!AV10*0.85</f>
        <v>49470</v>
      </c>
      <c r="AW10" s="43">
        <f>'BAR BB| Open rates'!AW10*0.85</f>
        <v>46410</v>
      </c>
      <c r="AX10" s="43">
        <f>'BAR BB| Open rates'!AX10*0.85</f>
        <v>30430</v>
      </c>
      <c r="AY10" s="43">
        <f>'BAR BB| Open rates'!AY10*0.85</f>
        <v>27030</v>
      </c>
      <c r="AZ10" s="43">
        <f>'BAR BB| Open rates'!AZ10*0.85</f>
        <v>30430</v>
      </c>
      <c r="BA10" s="43">
        <f>'BAR BB| Open rates'!BA10*0.85</f>
        <v>22780</v>
      </c>
      <c r="BB10" s="43">
        <f>'BAR BB| Open rates'!BB10*0.85</f>
        <v>21080</v>
      </c>
      <c r="BC10" s="43">
        <f>'BAR BB| Open rates'!BC10*0.85</f>
        <v>22780</v>
      </c>
      <c r="BD10" s="43">
        <f>'BAR BB| Open rates'!BD10*0.85</f>
        <v>21080</v>
      </c>
      <c r="BE10" s="43">
        <f>'BAR BB| Open rates'!BE10*0.85</f>
        <v>19210</v>
      </c>
      <c r="BF10" s="43">
        <f>'BAR BB| Open rates'!BF10*0.85</f>
        <v>17765</v>
      </c>
      <c r="BG10" s="43">
        <f>'BAR BB| Open rates'!BG10*0.85</f>
        <v>16065</v>
      </c>
      <c r="BH10" s="43">
        <f>'BAR BB| Open rates'!BH10*0.85</f>
        <v>16065</v>
      </c>
      <c r="BI10" s="43">
        <f>'BAR BB| Open rates'!BI10*0.85</f>
        <v>15215</v>
      </c>
      <c r="BJ10" s="43">
        <f>'BAR BB| Open rates'!BJ10*0.85</f>
        <v>16065</v>
      </c>
      <c r="BK10" s="43">
        <f>'BAR BB| Open rates'!BK10*0.85</f>
        <v>15215</v>
      </c>
      <c r="BL10" s="43">
        <f>'BAR BB| Open rates'!BL10*0.85</f>
        <v>16065</v>
      </c>
    </row>
    <row r="11" spans="1:6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row>
    <row r="12" spans="1:64" s="36" customFormat="1" ht="12" customHeight="1" x14ac:dyDescent="0.2">
      <c r="A12" s="237">
        <v>1</v>
      </c>
      <c r="B12" s="43">
        <f>'BAR BB| Open rates'!B12*0.85</f>
        <v>31195</v>
      </c>
      <c r="C12" s="43">
        <f>'BAR BB| Open rates'!C12*0.85</f>
        <v>27795</v>
      </c>
      <c r="D12" s="43">
        <f>'BAR BB| Open rates'!D12*0.85</f>
        <v>27795</v>
      </c>
      <c r="E12" s="43">
        <f>'BAR BB| Open rates'!E12*0.85</f>
        <v>31195</v>
      </c>
      <c r="F12" s="43">
        <f>'BAR BB| Open rates'!F12*0.85</f>
        <v>27795</v>
      </c>
      <c r="G12" s="43">
        <f>'BAR BB| Open rates'!G12*0.85</f>
        <v>27795</v>
      </c>
      <c r="H12" s="43">
        <f>'BAR BB| Open rates'!H12*0.85</f>
        <v>21845</v>
      </c>
      <c r="I12" s="43">
        <f>'BAR BB| Open rates'!I12*0.85</f>
        <v>19975</v>
      </c>
      <c r="J12" s="43">
        <f>'BAR BB| Open rates'!J12*0.85</f>
        <v>18530</v>
      </c>
      <c r="K12" s="43">
        <f>'BAR BB| Open rates'!K12*0.85</f>
        <v>16830</v>
      </c>
      <c r="L12" s="43">
        <f>'BAR BB| Open rates'!L12*0.85</f>
        <v>18530</v>
      </c>
      <c r="M12" s="43">
        <f>'BAR BB| Open rates'!M12*0.85</f>
        <v>16830</v>
      </c>
      <c r="N12" s="43">
        <f>'BAR BB| Open rates'!N12*0.85</f>
        <v>18530</v>
      </c>
      <c r="O12" s="43">
        <f>'BAR BB| Open rates'!O12*0.85</f>
        <v>16830</v>
      </c>
      <c r="P12" s="43">
        <f>'BAR BB| Open rates'!P12*0.85</f>
        <v>18530</v>
      </c>
      <c r="Q12" s="43">
        <f>'BAR BB| Open rates'!Q12*0.85</f>
        <v>16830</v>
      </c>
      <c r="R12" s="43">
        <f>'BAR BB| Open rates'!R12*0.85</f>
        <v>16830</v>
      </c>
      <c r="S12" s="43">
        <f>'BAR BB| Open rates'!S12*0.85</f>
        <v>18530</v>
      </c>
      <c r="T12" s="43">
        <f>'BAR BB| Open rates'!T12*0.85</f>
        <v>16830</v>
      </c>
      <c r="U12" s="43">
        <f>'BAR BB| Open rates'!U12*0.85</f>
        <v>18530</v>
      </c>
      <c r="V12" s="43">
        <f>'BAR BB| Open rates'!V12*0.85</f>
        <v>18530</v>
      </c>
      <c r="W12" s="43">
        <f>'BAR BB| Open rates'!W12*0.85</f>
        <v>21845</v>
      </c>
      <c r="X12" s="43">
        <f>'BAR BB| Open rates'!X12*0.85</f>
        <v>27795</v>
      </c>
      <c r="Y12" s="43">
        <f>'BAR BB| Open rates'!Y12*0.85</f>
        <v>67915</v>
      </c>
      <c r="Z12" s="43">
        <f>'BAR BB| Open rates'!Z12*0.85</f>
        <v>84830</v>
      </c>
      <c r="AA12" s="43">
        <f>'BAR BB| Open rates'!AA12*0.85</f>
        <v>93330</v>
      </c>
      <c r="AB12" s="43">
        <f>'BAR BB| Open rates'!AB12*0.85</f>
        <v>101915</v>
      </c>
      <c r="AC12" s="43">
        <f>'BAR BB| Open rates'!AC12*0.85</f>
        <v>95625</v>
      </c>
      <c r="AD12" s="43">
        <f>'BAR BB| Open rates'!AD12*0.85</f>
        <v>93330</v>
      </c>
      <c r="AE12" s="43">
        <f>'BAR BB| Open rates'!AE12*0.85</f>
        <v>66980</v>
      </c>
      <c r="AF12" s="43">
        <f>'BAR BB| Open rates'!AF12*0.85</f>
        <v>58480</v>
      </c>
      <c r="AG12" s="43">
        <f>'BAR BB| Open rates'!AG12*0.85</f>
        <v>27030</v>
      </c>
      <c r="AH12" s="43">
        <f>'BAR BB| Open rates'!AH12*0.85</f>
        <v>31280</v>
      </c>
      <c r="AI12" s="43">
        <f>'BAR BB| Open rates'!AI12*0.85</f>
        <v>29580</v>
      </c>
      <c r="AJ12" s="43">
        <f>'BAR BB| Open rates'!AJ12*0.85</f>
        <v>27030</v>
      </c>
      <c r="AK12" s="43">
        <f>'BAR BB| Open rates'!AK12*0.85</f>
        <v>29580</v>
      </c>
      <c r="AL12" s="43">
        <f>'BAR BB| Open rates'!AL12*0.85</f>
        <v>27030</v>
      </c>
      <c r="AM12" s="43">
        <f>'BAR BB| Open rates'!AM12*0.85</f>
        <v>29580</v>
      </c>
      <c r="AN12" s="43">
        <f>'BAR BB| Open rates'!AN12*0.85</f>
        <v>35530</v>
      </c>
      <c r="AO12" s="43">
        <f>'BAR BB| Open rates'!AO12*0.85</f>
        <v>38080</v>
      </c>
      <c r="AP12" s="43">
        <f>'BAR BB| Open rates'!AP12*0.85</f>
        <v>38335</v>
      </c>
      <c r="AQ12" s="43">
        <f>'BAR BB| Open rates'!AQ12*0.85</f>
        <v>38335</v>
      </c>
      <c r="AR12" s="43">
        <f>'BAR BB| Open rates'!AR12*0.85</f>
        <v>40800</v>
      </c>
      <c r="AS12" s="43">
        <f>'BAR BB| Open rates'!AS12*0.85</f>
        <v>38335</v>
      </c>
      <c r="AT12" s="43">
        <f>'BAR BB| Open rates'!AT12*0.85</f>
        <v>40800</v>
      </c>
      <c r="AU12" s="43">
        <f>'BAR BB| Open rates'!AU12*0.85</f>
        <v>38335</v>
      </c>
      <c r="AV12" s="43">
        <f>'BAR BB| Open rates'!AV12*0.85</f>
        <v>57120</v>
      </c>
      <c r="AW12" s="43">
        <f>'BAR BB| Open rates'!AW12*0.85</f>
        <v>47175</v>
      </c>
      <c r="AX12" s="43">
        <f>'BAR BB| Open rates'!AX12*0.85</f>
        <v>31195</v>
      </c>
      <c r="AY12" s="43">
        <f>'BAR BB| Open rates'!AY12*0.85</f>
        <v>27795</v>
      </c>
      <c r="AZ12" s="43">
        <f>'BAR BB| Open rates'!AZ12*0.85</f>
        <v>31195</v>
      </c>
      <c r="BA12" s="43">
        <f>'BAR BB| Open rates'!BA12*0.85</f>
        <v>23545</v>
      </c>
      <c r="BB12" s="43">
        <f>'BAR BB| Open rates'!BB12*0.85</f>
        <v>21845</v>
      </c>
      <c r="BC12" s="43">
        <f>'BAR BB| Open rates'!BC12*0.85</f>
        <v>23545</v>
      </c>
      <c r="BD12" s="43">
        <f>'BAR BB| Open rates'!BD12*0.85</f>
        <v>21845</v>
      </c>
      <c r="BE12" s="43">
        <f>'BAR BB| Open rates'!BE12*0.85</f>
        <v>19975</v>
      </c>
      <c r="BF12" s="43">
        <f>'BAR BB| Open rates'!BF12*0.85</f>
        <v>18530</v>
      </c>
      <c r="BG12" s="43">
        <f>'BAR BB| Open rates'!BG12*0.85</f>
        <v>16830</v>
      </c>
      <c r="BH12" s="43">
        <f>'BAR BB| Open rates'!BH12*0.85</f>
        <v>16830</v>
      </c>
      <c r="BI12" s="43">
        <f>'BAR BB| Open rates'!BI12*0.85</f>
        <v>15980</v>
      </c>
      <c r="BJ12" s="43">
        <f>'BAR BB| Open rates'!BJ12*0.85</f>
        <v>16830</v>
      </c>
      <c r="BK12" s="43">
        <f>'BAR BB| Open rates'!BK12*0.85</f>
        <v>15980</v>
      </c>
      <c r="BL12" s="43">
        <f>'BAR BB| Open rates'!BL12*0.85</f>
        <v>16830</v>
      </c>
    </row>
    <row r="13" spans="1:64" s="36" customFormat="1" ht="12" customHeight="1" x14ac:dyDescent="0.2">
      <c r="A13" s="237">
        <v>2</v>
      </c>
      <c r="B13" s="43">
        <f>'BAR BB| Open rates'!B13*0.85</f>
        <v>33320</v>
      </c>
      <c r="C13" s="43">
        <f>'BAR BB| Open rates'!C13*0.85</f>
        <v>29920</v>
      </c>
      <c r="D13" s="43">
        <f>'BAR BB| Open rates'!D13*0.85</f>
        <v>29920</v>
      </c>
      <c r="E13" s="43">
        <f>'BAR BB| Open rates'!E13*0.85</f>
        <v>33320</v>
      </c>
      <c r="F13" s="43">
        <f>'BAR BB| Open rates'!F13*0.85</f>
        <v>29920</v>
      </c>
      <c r="G13" s="43">
        <f>'BAR BB| Open rates'!G13*0.85</f>
        <v>29920</v>
      </c>
      <c r="H13" s="43">
        <f>'BAR BB| Open rates'!H13*0.85</f>
        <v>23970</v>
      </c>
      <c r="I13" s="43">
        <f>'BAR BB| Open rates'!I13*0.85</f>
        <v>22100</v>
      </c>
      <c r="J13" s="43">
        <f>'BAR BB| Open rates'!J13*0.85</f>
        <v>20655</v>
      </c>
      <c r="K13" s="43">
        <f>'BAR BB| Open rates'!K13*0.85</f>
        <v>18955</v>
      </c>
      <c r="L13" s="43">
        <f>'BAR BB| Open rates'!L13*0.85</f>
        <v>20655</v>
      </c>
      <c r="M13" s="43">
        <f>'BAR BB| Open rates'!M13*0.85</f>
        <v>18955</v>
      </c>
      <c r="N13" s="43">
        <f>'BAR BB| Open rates'!N13*0.85</f>
        <v>20655</v>
      </c>
      <c r="O13" s="43">
        <f>'BAR BB| Open rates'!O13*0.85</f>
        <v>18955</v>
      </c>
      <c r="P13" s="43">
        <f>'BAR BB| Open rates'!P13*0.85</f>
        <v>20655</v>
      </c>
      <c r="Q13" s="43">
        <f>'BAR BB| Open rates'!Q13*0.85</f>
        <v>18955</v>
      </c>
      <c r="R13" s="43">
        <f>'BAR BB| Open rates'!R13*0.85</f>
        <v>18955</v>
      </c>
      <c r="S13" s="43">
        <f>'BAR BB| Open rates'!S13*0.85</f>
        <v>20655</v>
      </c>
      <c r="T13" s="43">
        <f>'BAR BB| Open rates'!T13*0.85</f>
        <v>18955</v>
      </c>
      <c r="U13" s="43">
        <f>'BAR BB| Open rates'!U13*0.85</f>
        <v>20655</v>
      </c>
      <c r="V13" s="43">
        <f>'BAR BB| Open rates'!V13*0.85</f>
        <v>20655</v>
      </c>
      <c r="W13" s="43">
        <f>'BAR BB| Open rates'!W13*0.85</f>
        <v>23970</v>
      </c>
      <c r="X13" s="43">
        <f>'BAR BB| Open rates'!X13*0.85</f>
        <v>29920</v>
      </c>
      <c r="Y13" s="43">
        <f>'BAR BB| Open rates'!Y13*0.85</f>
        <v>70465</v>
      </c>
      <c r="Z13" s="43">
        <f>'BAR BB| Open rates'!Z13*0.85</f>
        <v>87380</v>
      </c>
      <c r="AA13" s="43">
        <f>'BAR BB| Open rates'!AA13*0.85</f>
        <v>95880</v>
      </c>
      <c r="AB13" s="43">
        <f>'BAR BB| Open rates'!AB13*0.85</f>
        <v>104465</v>
      </c>
      <c r="AC13" s="43">
        <f>'BAR BB| Open rates'!AC13*0.85</f>
        <v>98175</v>
      </c>
      <c r="AD13" s="43">
        <f>'BAR BB| Open rates'!AD13*0.85</f>
        <v>95880</v>
      </c>
      <c r="AE13" s="43">
        <f>'BAR BB| Open rates'!AE13*0.85</f>
        <v>69530</v>
      </c>
      <c r="AF13" s="43">
        <f>'BAR BB| Open rates'!AF13*0.85</f>
        <v>61030</v>
      </c>
      <c r="AG13" s="43">
        <f>'BAR BB| Open rates'!AG13*0.85</f>
        <v>29580</v>
      </c>
      <c r="AH13" s="43">
        <f>'BAR BB| Open rates'!AH13*0.85</f>
        <v>33830</v>
      </c>
      <c r="AI13" s="43">
        <f>'BAR BB| Open rates'!AI13*0.85</f>
        <v>32130</v>
      </c>
      <c r="AJ13" s="43">
        <f>'BAR BB| Open rates'!AJ13*0.85</f>
        <v>29580</v>
      </c>
      <c r="AK13" s="43">
        <f>'BAR BB| Open rates'!AK13*0.85</f>
        <v>32130</v>
      </c>
      <c r="AL13" s="43">
        <f>'BAR BB| Open rates'!AL13*0.85</f>
        <v>29580</v>
      </c>
      <c r="AM13" s="43">
        <f>'BAR BB| Open rates'!AM13*0.85</f>
        <v>32130</v>
      </c>
      <c r="AN13" s="43">
        <f>'BAR BB| Open rates'!AN13*0.85</f>
        <v>38080</v>
      </c>
      <c r="AO13" s="43">
        <f>'BAR BB| Open rates'!AO13*0.85</f>
        <v>40630</v>
      </c>
      <c r="AP13" s="43">
        <f>'BAR BB| Open rates'!AP13*0.85</f>
        <v>40885</v>
      </c>
      <c r="AQ13" s="43">
        <f>'BAR BB| Open rates'!AQ13*0.85</f>
        <v>40885</v>
      </c>
      <c r="AR13" s="43">
        <f>'BAR BB| Open rates'!AR13*0.85</f>
        <v>43350</v>
      </c>
      <c r="AS13" s="43">
        <f>'BAR BB| Open rates'!AS13*0.85</f>
        <v>40885</v>
      </c>
      <c r="AT13" s="43">
        <f>'BAR BB| Open rates'!AT13*0.85</f>
        <v>43350</v>
      </c>
      <c r="AU13" s="43">
        <f>'BAR BB| Open rates'!AU13*0.85</f>
        <v>40885</v>
      </c>
      <c r="AV13" s="43">
        <f>'BAR BB| Open rates'!AV13*0.85</f>
        <v>59670</v>
      </c>
      <c r="AW13" s="43">
        <f>'BAR BB| Open rates'!AW13*0.85</f>
        <v>49725</v>
      </c>
      <c r="AX13" s="43">
        <f>'BAR BB| Open rates'!AX13*0.85</f>
        <v>33745</v>
      </c>
      <c r="AY13" s="43">
        <f>'BAR BB| Open rates'!AY13*0.85</f>
        <v>30345</v>
      </c>
      <c r="AZ13" s="43">
        <f>'BAR BB| Open rates'!AZ13*0.85</f>
        <v>33745</v>
      </c>
      <c r="BA13" s="43">
        <f>'BAR BB| Open rates'!BA13*0.85</f>
        <v>26095</v>
      </c>
      <c r="BB13" s="43">
        <f>'BAR BB| Open rates'!BB13*0.85</f>
        <v>24395</v>
      </c>
      <c r="BC13" s="43">
        <f>'BAR BB| Open rates'!BC13*0.85</f>
        <v>26095</v>
      </c>
      <c r="BD13" s="43">
        <f>'BAR BB| Open rates'!BD13*0.85</f>
        <v>24395</v>
      </c>
      <c r="BE13" s="43">
        <f>'BAR BB| Open rates'!BE13*0.85</f>
        <v>22525</v>
      </c>
      <c r="BF13" s="43">
        <f>'BAR BB| Open rates'!BF13*0.85</f>
        <v>21080</v>
      </c>
      <c r="BG13" s="43">
        <f>'BAR BB| Open rates'!BG13*0.85</f>
        <v>19380</v>
      </c>
      <c r="BH13" s="43">
        <f>'BAR BB| Open rates'!BH13*0.85</f>
        <v>19380</v>
      </c>
      <c r="BI13" s="43">
        <f>'BAR BB| Open rates'!BI13*0.85</f>
        <v>18530</v>
      </c>
      <c r="BJ13" s="43">
        <f>'BAR BB| Open rates'!BJ13*0.85</f>
        <v>19380</v>
      </c>
      <c r="BK13" s="43">
        <f>'BAR BB| Open rates'!BK13*0.85</f>
        <v>18530</v>
      </c>
      <c r="BL13" s="43">
        <f>'BAR BB| Open rates'!BL13*0.85</f>
        <v>19380</v>
      </c>
    </row>
    <row r="14" spans="1:6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4" s="36" customFormat="1" ht="12" customHeight="1" x14ac:dyDescent="0.2">
      <c r="A15" s="237">
        <v>1</v>
      </c>
      <c r="B15" s="43">
        <f>'BAR BB| Open rates'!B15*0.85</f>
        <v>37145</v>
      </c>
      <c r="C15" s="43">
        <f>'BAR BB| Open rates'!C15*0.85</f>
        <v>33745</v>
      </c>
      <c r="D15" s="43">
        <f>'BAR BB| Open rates'!D15*0.85</f>
        <v>33745</v>
      </c>
      <c r="E15" s="43">
        <f>'BAR BB| Open rates'!E15*0.85</f>
        <v>37145</v>
      </c>
      <c r="F15" s="43">
        <f>'BAR BB| Open rates'!F15*0.85</f>
        <v>33745</v>
      </c>
      <c r="G15" s="43">
        <f>'BAR BB| Open rates'!G15*0.85</f>
        <v>33745</v>
      </c>
      <c r="H15" s="43">
        <f>'BAR BB| Open rates'!H15*0.85</f>
        <v>27795</v>
      </c>
      <c r="I15" s="43">
        <f>'BAR BB| Open rates'!I15*0.85</f>
        <v>25925</v>
      </c>
      <c r="J15" s="43">
        <f>'BAR BB| Open rates'!J15*0.85</f>
        <v>24480</v>
      </c>
      <c r="K15" s="43">
        <f>'BAR BB| Open rates'!K15*0.85</f>
        <v>22780</v>
      </c>
      <c r="L15" s="43">
        <f>'BAR BB| Open rates'!L15*0.85</f>
        <v>24480</v>
      </c>
      <c r="M15" s="43">
        <f>'BAR BB| Open rates'!M15*0.85</f>
        <v>22780</v>
      </c>
      <c r="N15" s="43">
        <f>'BAR BB| Open rates'!N15*0.85</f>
        <v>24480</v>
      </c>
      <c r="O15" s="43">
        <f>'BAR BB| Open rates'!O15*0.85</f>
        <v>22780</v>
      </c>
      <c r="P15" s="43">
        <f>'BAR BB| Open rates'!P15*0.85</f>
        <v>24480</v>
      </c>
      <c r="Q15" s="43">
        <f>'BAR BB| Open rates'!Q15*0.85</f>
        <v>22780</v>
      </c>
      <c r="R15" s="43">
        <f>'BAR BB| Open rates'!R15*0.85</f>
        <v>22780</v>
      </c>
      <c r="S15" s="43">
        <f>'BAR BB| Open rates'!S15*0.85</f>
        <v>24480</v>
      </c>
      <c r="T15" s="43">
        <f>'BAR BB| Open rates'!T15*0.85</f>
        <v>22780</v>
      </c>
      <c r="U15" s="43">
        <f>'BAR BB| Open rates'!U15*0.85</f>
        <v>24480</v>
      </c>
      <c r="V15" s="43">
        <f>'BAR BB| Open rates'!V15*0.85</f>
        <v>24480</v>
      </c>
      <c r="W15" s="43">
        <f>'BAR BB| Open rates'!W15*0.85</f>
        <v>27795</v>
      </c>
      <c r="X15" s="43">
        <f>'BAR BB| Open rates'!X15*0.85</f>
        <v>33745</v>
      </c>
      <c r="Y15" s="43">
        <f>'BAR BB| Open rates'!Y15*0.85</f>
        <v>93415</v>
      </c>
      <c r="Z15" s="43">
        <f>'BAR BB| Open rates'!Z15*0.85</f>
        <v>110330</v>
      </c>
      <c r="AA15" s="43">
        <f>'BAR BB| Open rates'!AA15*0.85</f>
        <v>118830</v>
      </c>
      <c r="AB15" s="43">
        <f>'BAR BB| Open rates'!AB15*0.85</f>
        <v>127415</v>
      </c>
      <c r="AC15" s="43">
        <f>'BAR BB| Open rates'!AC15*0.85</f>
        <v>121125</v>
      </c>
      <c r="AD15" s="43">
        <f>'BAR BB| Open rates'!AD15*0.85</f>
        <v>118830</v>
      </c>
      <c r="AE15" s="43">
        <f>'BAR BB| Open rates'!AE15*0.85</f>
        <v>71145</v>
      </c>
      <c r="AF15" s="43">
        <f>'BAR BB| Open rates'!AF15*0.85</f>
        <v>62645</v>
      </c>
      <c r="AG15" s="43">
        <f>'BAR BB| Open rates'!AG15*0.85</f>
        <v>31195</v>
      </c>
      <c r="AH15" s="43">
        <f>'BAR BB| Open rates'!AH15*0.85</f>
        <v>35445</v>
      </c>
      <c r="AI15" s="43">
        <f>'BAR BB| Open rates'!AI15*0.85</f>
        <v>33745</v>
      </c>
      <c r="AJ15" s="43">
        <f>'BAR BB| Open rates'!AJ15*0.85</f>
        <v>31195</v>
      </c>
      <c r="AK15" s="43">
        <f>'BAR BB| Open rates'!AK15*0.85</f>
        <v>33745</v>
      </c>
      <c r="AL15" s="43">
        <f>'BAR BB| Open rates'!AL15*0.85</f>
        <v>31195</v>
      </c>
      <c r="AM15" s="43">
        <f>'BAR BB| Open rates'!AM15*0.85</f>
        <v>33745</v>
      </c>
      <c r="AN15" s="43">
        <f>'BAR BB| Open rates'!AN15*0.85</f>
        <v>39695</v>
      </c>
      <c r="AO15" s="43">
        <f>'BAR BB| Open rates'!AO15*0.85</f>
        <v>42245</v>
      </c>
      <c r="AP15" s="43">
        <f>'BAR BB| Open rates'!AP15*0.85</f>
        <v>47685</v>
      </c>
      <c r="AQ15" s="43">
        <f>'BAR BB| Open rates'!AQ15*0.85</f>
        <v>47685</v>
      </c>
      <c r="AR15" s="43">
        <f>'BAR BB| Open rates'!AR15*0.85</f>
        <v>50150</v>
      </c>
      <c r="AS15" s="43">
        <f>'BAR BB| Open rates'!AS15*0.85</f>
        <v>47685</v>
      </c>
      <c r="AT15" s="43">
        <f>'BAR BB| Open rates'!AT15*0.85</f>
        <v>50150</v>
      </c>
      <c r="AU15" s="43">
        <f>'BAR BB| Open rates'!AU15*0.85</f>
        <v>47685</v>
      </c>
      <c r="AV15" s="43">
        <f>'BAR BB| Open rates'!AV15*0.85</f>
        <v>61625</v>
      </c>
      <c r="AW15" s="43">
        <f>'BAR BB| Open rates'!AW15*0.85</f>
        <v>53125</v>
      </c>
      <c r="AX15" s="43">
        <f>'BAR BB| Open rates'!AX15*0.85</f>
        <v>37145</v>
      </c>
      <c r="AY15" s="43">
        <f>'BAR BB| Open rates'!AY15*0.85</f>
        <v>33745</v>
      </c>
      <c r="AZ15" s="43">
        <f>'BAR BB| Open rates'!AZ15*0.85</f>
        <v>37145</v>
      </c>
      <c r="BA15" s="43">
        <f>'BAR BB| Open rates'!BA15*0.85</f>
        <v>29495</v>
      </c>
      <c r="BB15" s="43">
        <f>'BAR BB| Open rates'!BB15*0.85</f>
        <v>27795</v>
      </c>
      <c r="BC15" s="43">
        <f>'BAR BB| Open rates'!BC15*0.85</f>
        <v>29495</v>
      </c>
      <c r="BD15" s="43">
        <f>'BAR BB| Open rates'!BD15*0.85</f>
        <v>27795</v>
      </c>
      <c r="BE15" s="43">
        <f>'BAR BB| Open rates'!BE15*0.85</f>
        <v>25925</v>
      </c>
      <c r="BF15" s="43">
        <f>'BAR BB| Open rates'!BF15*0.85</f>
        <v>24480</v>
      </c>
      <c r="BG15" s="43">
        <f>'BAR BB| Open rates'!BG15*0.85</f>
        <v>22780</v>
      </c>
      <c r="BH15" s="43">
        <f>'BAR BB| Open rates'!BH15*0.85</f>
        <v>22780</v>
      </c>
      <c r="BI15" s="43">
        <f>'BAR BB| Open rates'!BI15*0.85</f>
        <v>21930</v>
      </c>
      <c r="BJ15" s="43">
        <f>'BAR BB| Open rates'!BJ15*0.85</f>
        <v>22780</v>
      </c>
      <c r="BK15" s="43">
        <f>'BAR BB| Open rates'!BK15*0.85</f>
        <v>21930</v>
      </c>
      <c r="BL15" s="43">
        <f>'BAR BB| Open rates'!BL15*0.85</f>
        <v>22780</v>
      </c>
    </row>
    <row r="16" spans="1:64" s="36" customFormat="1" ht="12" customHeight="1" x14ac:dyDescent="0.2">
      <c r="A16" s="237">
        <v>2</v>
      </c>
      <c r="B16" s="43">
        <f>'BAR BB| Open rates'!B16*0.85</f>
        <v>39270</v>
      </c>
      <c r="C16" s="43">
        <f>'BAR BB| Open rates'!C16*0.85</f>
        <v>35870</v>
      </c>
      <c r="D16" s="43">
        <f>'BAR BB| Open rates'!D16*0.85</f>
        <v>35870</v>
      </c>
      <c r="E16" s="43">
        <f>'BAR BB| Open rates'!E16*0.85</f>
        <v>39270</v>
      </c>
      <c r="F16" s="43">
        <f>'BAR BB| Open rates'!F16*0.85</f>
        <v>35870</v>
      </c>
      <c r="G16" s="43">
        <f>'BAR BB| Open rates'!G16*0.85</f>
        <v>35870</v>
      </c>
      <c r="H16" s="43">
        <f>'BAR BB| Open rates'!H16*0.85</f>
        <v>29920</v>
      </c>
      <c r="I16" s="43">
        <f>'BAR BB| Open rates'!I16*0.85</f>
        <v>28050</v>
      </c>
      <c r="J16" s="43">
        <f>'BAR BB| Open rates'!J16*0.85</f>
        <v>26605</v>
      </c>
      <c r="K16" s="43">
        <f>'BAR BB| Open rates'!K16*0.85</f>
        <v>24905</v>
      </c>
      <c r="L16" s="43">
        <f>'BAR BB| Open rates'!L16*0.85</f>
        <v>26605</v>
      </c>
      <c r="M16" s="43">
        <f>'BAR BB| Open rates'!M16*0.85</f>
        <v>24905</v>
      </c>
      <c r="N16" s="43">
        <f>'BAR BB| Open rates'!N16*0.85</f>
        <v>26605</v>
      </c>
      <c r="O16" s="43">
        <f>'BAR BB| Open rates'!O16*0.85</f>
        <v>24905</v>
      </c>
      <c r="P16" s="43">
        <f>'BAR BB| Open rates'!P16*0.85</f>
        <v>26605</v>
      </c>
      <c r="Q16" s="43">
        <f>'BAR BB| Open rates'!Q16*0.85</f>
        <v>24905</v>
      </c>
      <c r="R16" s="43">
        <f>'BAR BB| Open rates'!R16*0.85</f>
        <v>24905</v>
      </c>
      <c r="S16" s="43">
        <f>'BAR BB| Open rates'!S16*0.85</f>
        <v>26605</v>
      </c>
      <c r="T16" s="43">
        <f>'BAR BB| Open rates'!T16*0.85</f>
        <v>24905</v>
      </c>
      <c r="U16" s="43">
        <f>'BAR BB| Open rates'!U16*0.85</f>
        <v>26605</v>
      </c>
      <c r="V16" s="43">
        <f>'BAR BB| Open rates'!V16*0.85</f>
        <v>26605</v>
      </c>
      <c r="W16" s="43">
        <f>'BAR BB| Open rates'!W16*0.85</f>
        <v>29920</v>
      </c>
      <c r="X16" s="43">
        <f>'BAR BB| Open rates'!X16*0.85</f>
        <v>35870</v>
      </c>
      <c r="Y16" s="43">
        <f>'BAR BB| Open rates'!Y16*0.85</f>
        <v>95965</v>
      </c>
      <c r="Z16" s="43">
        <f>'BAR BB| Open rates'!Z16*0.85</f>
        <v>112880</v>
      </c>
      <c r="AA16" s="43">
        <f>'BAR BB| Open rates'!AA16*0.85</f>
        <v>121380</v>
      </c>
      <c r="AB16" s="43">
        <f>'BAR BB| Open rates'!AB16*0.85</f>
        <v>129965</v>
      </c>
      <c r="AC16" s="43">
        <f>'BAR BB| Open rates'!AC16*0.85</f>
        <v>123675</v>
      </c>
      <c r="AD16" s="43">
        <f>'BAR BB| Open rates'!AD16*0.85</f>
        <v>121380</v>
      </c>
      <c r="AE16" s="43">
        <f>'BAR BB| Open rates'!AE16*0.85</f>
        <v>73695</v>
      </c>
      <c r="AF16" s="43">
        <f>'BAR BB| Open rates'!AF16*0.85</f>
        <v>65195</v>
      </c>
      <c r="AG16" s="43">
        <f>'BAR BB| Open rates'!AG16*0.85</f>
        <v>33745</v>
      </c>
      <c r="AH16" s="43">
        <f>'BAR BB| Open rates'!AH16*0.85</f>
        <v>37995</v>
      </c>
      <c r="AI16" s="43">
        <f>'BAR BB| Open rates'!AI16*0.85</f>
        <v>36295</v>
      </c>
      <c r="AJ16" s="43">
        <f>'BAR BB| Open rates'!AJ16*0.85</f>
        <v>33745</v>
      </c>
      <c r="AK16" s="43">
        <f>'BAR BB| Open rates'!AK16*0.85</f>
        <v>36295</v>
      </c>
      <c r="AL16" s="43">
        <f>'BAR BB| Open rates'!AL16*0.85</f>
        <v>33745</v>
      </c>
      <c r="AM16" s="43">
        <f>'BAR BB| Open rates'!AM16*0.85</f>
        <v>36295</v>
      </c>
      <c r="AN16" s="43">
        <f>'BAR BB| Open rates'!AN16*0.85</f>
        <v>42245</v>
      </c>
      <c r="AO16" s="43">
        <f>'BAR BB| Open rates'!AO16*0.85</f>
        <v>44795</v>
      </c>
      <c r="AP16" s="43">
        <f>'BAR BB| Open rates'!AP16*0.85</f>
        <v>50235</v>
      </c>
      <c r="AQ16" s="43">
        <f>'BAR BB| Open rates'!AQ16*0.85</f>
        <v>50235</v>
      </c>
      <c r="AR16" s="43">
        <f>'BAR BB| Open rates'!AR16*0.85</f>
        <v>52700</v>
      </c>
      <c r="AS16" s="43">
        <f>'BAR BB| Open rates'!AS16*0.85</f>
        <v>50235</v>
      </c>
      <c r="AT16" s="43">
        <f>'BAR BB| Open rates'!AT16*0.85</f>
        <v>52700</v>
      </c>
      <c r="AU16" s="43">
        <f>'BAR BB| Open rates'!AU16*0.85</f>
        <v>50235</v>
      </c>
      <c r="AV16" s="43">
        <f>'BAR BB| Open rates'!AV16*0.85</f>
        <v>64175</v>
      </c>
      <c r="AW16" s="43">
        <f>'BAR BB| Open rates'!AW16*0.85</f>
        <v>55675</v>
      </c>
      <c r="AX16" s="43">
        <f>'BAR BB| Open rates'!AX16*0.85</f>
        <v>39695</v>
      </c>
      <c r="AY16" s="43">
        <f>'BAR BB| Open rates'!AY16*0.85</f>
        <v>36295</v>
      </c>
      <c r="AZ16" s="43">
        <f>'BAR BB| Open rates'!AZ16*0.85</f>
        <v>39695</v>
      </c>
      <c r="BA16" s="43">
        <f>'BAR BB| Open rates'!BA16*0.85</f>
        <v>32045</v>
      </c>
      <c r="BB16" s="43">
        <f>'BAR BB| Open rates'!BB16*0.85</f>
        <v>30345</v>
      </c>
      <c r="BC16" s="43">
        <f>'BAR BB| Open rates'!BC16*0.85</f>
        <v>32045</v>
      </c>
      <c r="BD16" s="43">
        <f>'BAR BB| Open rates'!BD16*0.85</f>
        <v>30345</v>
      </c>
      <c r="BE16" s="43">
        <f>'BAR BB| Open rates'!BE16*0.85</f>
        <v>28475</v>
      </c>
      <c r="BF16" s="43">
        <f>'BAR BB| Open rates'!BF16*0.85</f>
        <v>27030</v>
      </c>
      <c r="BG16" s="43">
        <f>'BAR BB| Open rates'!BG16*0.85</f>
        <v>25330</v>
      </c>
      <c r="BH16" s="43">
        <f>'BAR BB| Open rates'!BH16*0.85</f>
        <v>25330</v>
      </c>
      <c r="BI16" s="43">
        <f>'BAR BB| Open rates'!BI16*0.85</f>
        <v>24480</v>
      </c>
      <c r="BJ16" s="43">
        <f>'BAR BB| Open rates'!BJ16*0.85</f>
        <v>25330</v>
      </c>
      <c r="BK16" s="43">
        <f>'BAR BB| Open rates'!BK16*0.85</f>
        <v>24480</v>
      </c>
      <c r="BL16" s="43">
        <f>'BAR BB| Open rates'!BL16*0.85</f>
        <v>25330</v>
      </c>
    </row>
    <row r="17" spans="1:6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row>
    <row r="18" spans="1:64" s="36" customFormat="1" ht="12" customHeight="1" x14ac:dyDescent="0.2">
      <c r="A18" s="237">
        <v>1</v>
      </c>
      <c r="B18" s="43">
        <f>'BAR BB| Open rates'!B18*0.85</f>
        <v>33830</v>
      </c>
      <c r="C18" s="43">
        <f>'BAR BB| Open rates'!C18*0.85</f>
        <v>30430</v>
      </c>
      <c r="D18" s="43">
        <f>'BAR BB| Open rates'!D18*0.85</f>
        <v>30430</v>
      </c>
      <c r="E18" s="43">
        <f>'BAR BB| Open rates'!E18*0.85</f>
        <v>33830</v>
      </c>
      <c r="F18" s="43">
        <f>'BAR BB| Open rates'!F18*0.85</f>
        <v>30430</v>
      </c>
      <c r="G18" s="43">
        <f>'BAR BB| Open rates'!G18*0.85</f>
        <v>30430</v>
      </c>
      <c r="H18" s="43">
        <f>'BAR BB| Open rates'!H18*0.85</f>
        <v>24480</v>
      </c>
      <c r="I18" s="43">
        <f>'BAR BB| Open rates'!I18*0.85</f>
        <v>22610</v>
      </c>
      <c r="J18" s="43">
        <f>'BAR BB| Open rates'!J18*0.85</f>
        <v>21165</v>
      </c>
      <c r="K18" s="43">
        <f>'BAR BB| Open rates'!K18*0.85</f>
        <v>19465</v>
      </c>
      <c r="L18" s="43">
        <f>'BAR BB| Open rates'!L18*0.85</f>
        <v>21165</v>
      </c>
      <c r="M18" s="43">
        <f>'BAR BB| Open rates'!M18*0.85</f>
        <v>19465</v>
      </c>
      <c r="N18" s="43">
        <f>'BAR BB| Open rates'!N18*0.85</f>
        <v>21165</v>
      </c>
      <c r="O18" s="43">
        <f>'BAR BB| Open rates'!O18*0.85</f>
        <v>19465</v>
      </c>
      <c r="P18" s="43">
        <f>'BAR BB| Open rates'!P18*0.85</f>
        <v>21165</v>
      </c>
      <c r="Q18" s="43">
        <f>'BAR BB| Open rates'!Q18*0.85</f>
        <v>19465</v>
      </c>
      <c r="R18" s="43">
        <f>'BAR BB| Open rates'!R18*0.85</f>
        <v>19465</v>
      </c>
      <c r="S18" s="43">
        <f>'BAR BB| Open rates'!S18*0.85</f>
        <v>21165</v>
      </c>
      <c r="T18" s="43">
        <f>'BAR BB| Open rates'!T18*0.85</f>
        <v>19465</v>
      </c>
      <c r="U18" s="43">
        <f>'BAR BB| Open rates'!U18*0.85</f>
        <v>21165</v>
      </c>
      <c r="V18" s="43">
        <f>'BAR BB| Open rates'!V18*0.85</f>
        <v>21165</v>
      </c>
      <c r="W18" s="43">
        <f>'BAR BB| Open rates'!W18*0.85</f>
        <v>24480</v>
      </c>
      <c r="X18" s="43">
        <f>'BAR BB| Open rates'!X18*0.85</f>
        <v>30430</v>
      </c>
      <c r="Y18" s="43">
        <f>'BAR BB| Open rates'!Y18*0.85</f>
        <v>94265</v>
      </c>
      <c r="Z18" s="43">
        <f>'BAR BB| Open rates'!Z18*0.85</f>
        <v>111180</v>
      </c>
      <c r="AA18" s="43">
        <f>'BAR BB| Open rates'!AA18*0.85</f>
        <v>119680</v>
      </c>
      <c r="AB18" s="43">
        <f>'BAR BB| Open rates'!AB18*0.85</f>
        <v>128265</v>
      </c>
      <c r="AC18" s="43">
        <f>'BAR BB| Open rates'!AC18*0.85</f>
        <v>121975</v>
      </c>
      <c r="AD18" s="43">
        <f>'BAR BB| Open rates'!AD18*0.85</f>
        <v>119680</v>
      </c>
      <c r="AE18" s="43">
        <f>'BAR BB| Open rates'!AE18*0.85</f>
        <v>71230</v>
      </c>
      <c r="AF18" s="43">
        <f>'BAR BB| Open rates'!AF18*0.85</f>
        <v>62730</v>
      </c>
      <c r="AG18" s="43">
        <f>'BAR BB| Open rates'!AG18*0.85</f>
        <v>31280</v>
      </c>
      <c r="AH18" s="43">
        <f>'BAR BB| Open rates'!AH18*0.85</f>
        <v>35530</v>
      </c>
      <c r="AI18" s="43">
        <f>'BAR BB| Open rates'!AI18*0.85</f>
        <v>33830</v>
      </c>
      <c r="AJ18" s="43">
        <f>'BAR BB| Open rates'!AJ18*0.85</f>
        <v>31280</v>
      </c>
      <c r="AK18" s="43">
        <f>'BAR BB| Open rates'!AK18*0.85</f>
        <v>33830</v>
      </c>
      <c r="AL18" s="43">
        <f>'BAR BB| Open rates'!AL18*0.85</f>
        <v>31280</v>
      </c>
      <c r="AM18" s="43">
        <f>'BAR BB| Open rates'!AM18*0.85</f>
        <v>33830</v>
      </c>
      <c r="AN18" s="43">
        <f>'BAR BB| Open rates'!AN18*0.85</f>
        <v>39780</v>
      </c>
      <c r="AO18" s="43">
        <f>'BAR BB| Open rates'!AO18*0.85</f>
        <v>42330</v>
      </c>
      <c r="AP18" s="43">
        <f>'BAR BB| Open rates'!AP18*0.85</f>
        <v>47855</v>
      </c>
      <c r="AQ18" s="43">
        <f>'BAR BB| Open rates'!AQ18*0.85</f>
        <v>47855</v>
      </c>
      <c r="AR18" s="43">
        <f>'BAR BB| Open rates'!AR18*0.85</f>
        <v>50320</v>
      </c>
      <c r="AS18" s="43">
        <f>'BAR BB| Open rates'!AS18*0.85</f>
        <v>47855</v>
      </c>
      <c r="AT18" s="43">
        <f>'BAR BB| Open rates'!AT18*0.85</f>
        <v>50320</v>
      </c>
      <c r="AU18" s="43">
        <f>'BAR BB| Open rates'!AU18*0.85</f>
        <v>47855</v>
      </c>
      <c r="AV18" s="43">
        <f>'BAR BB| Open rates'!AV18*0.85</f>
        <v>62135</v>
      </c>
      <c r="AW18" s="43">
        <f>'BAR BB| Open rates'!AW18*0.85</f>
        <v>53210</v>
      </c>
      <c r="AX18" s="43">
        <f>'BAR BB| Open rates'!AX18*0.85</f>
        <v>37230</v>
      </c>
      <c r="AY18" s="43">
        <f>'BAR BB| Open rates'!AY18*0.85</f>
        <v>33830</v>
      </c>
      <c r="AZ18" s="43">
        <f>'BAR BB| Open rates'!AZ18*0.85</f>
        <v>37230</v>
      </c>
      <c r="BA18" s="43">
        <f>'BAR BB| Open rates'!BA18*0.85</f>
        <v>29580</v>
      </c>
      <c r="BB18" s="43">
        <f>'BAR BB| Open rates'!BB18*0.85</f>
        <v>27880</v>
      </c>
      <c r="BC18" s="43">
        <f>'BAR BB| Open rates'!BC18*0.85</f>
        <v>29580</v>
      </c>
      <c r="BD18" s="43">
        <f>'BAR BB| Open rates'!BD18*0.85</f>
        <v>27880</v>
      </c>
      <c r="BE18" s="43">
        <f>'BAR BB| Open rates'!BE18*0.85</f>
        <v>26010</v>
      </c>
      <c r="BF18" s="43">
        <f>'BAR BB| Open rates'!BF18*0.85</f>
        <v>24565</v>
      </c>
      <c r="BG18" s="43">
        <f>'BAR BB| Open rates'!BG18*0.85</f>
        <v>22865</v>
      </c>
      <c r="BH18" s="43">
        <f>'BAR BB| Open rates'!BH18*0.85</f>
        <v>22865</v>
      </c>
      <c r="BI18" s="43">
        <f>'BAR BB| Open rates'!BI18*0.85</f>
        <v>22015</v>
      </c>
      <c r="BJ18" s="43">
        <f>'BAR BB| Open rates'!BJ18*0.85</f>
        <v>22865</v>
      </c>
      <c r="BK18" s="43">
        <f>'BAR BB| Open rates'!BK18*0.85</f>
        <v>22015</v>
      </c>
      <c r="BL18" s="43">
        <f>'BAR BB| Open rates'!BL18*0.85</f>
        <v>22865</v>
      </c>
    </row>
    <row r="19" spans="1:64" s="36" customFormat="1" ht="12" customHeight="1" x14ac:dyDescent="0.2">
      <c r="A19" s="237">
        <v>2</v>
      </c>
      <c r="B19" s="43">
        <f>'BAR BB| Open rates'!B19*0.85</f>
        <v>35955</v>
      </c>
      <c r="C19" s="43">
        <f>'BAR BB| Open rates'!C19*0.85</f>
        <v>32555</v>
      </c>
      <c r="D19" s="43">
        <f>'BAR BB| Open rates'!D19*0.85</f>
        <v>32555</v>
      </c>
      <c r="E19" s="43">
        <f>'BAR BB| Open rates'!E19*0.85</f>
        <v>35955</v>
      </c>
      <c r="F19" s="43">
        <f>'BAR BB| Open rates'!F19*0.85</f>
        <v>32555</v>
      </c>
      <c r="G19" s="43">
        <f>'BAR BB| Open rates'!G19*0.85</f>
        <v>32555</v>
      </c>
      <c r="H19" s="43">
        <f>'BAR BB| Open rates'!H19*0.85</f>
        <v>26605</v>
      </c>
      <c r="I19" s="43">
        <f>'BAR BB| Open rates'!I19*0.85</f>
        <v>24735</v>
      </c>
      <c r="J19" s="43">
        <f>'BAR BB| Open rates'!J19*0.85</f>
        <v>23290</v>
      </c>
      <c r="K19" s="43">
        <f>'BAR BB| Open rates'!K19*0.85</f>
        <v>21590</v>
      </c>
      <c r="L19" s="43">
        <f>'BAR BB| Open rates'!L19*0.85</f>
        <v>23290</v>
      </c>
      <c r="M19" s="43">
        <f>'BAR BB| Open rates'!M19*0.85</f>
        <v>21590</v>
      </c>
      <c r="N19" s="43">
        <f>'BAR BB| Open rates'!N19*0.85</f>
        <v>23290</v>
      </c>
      <c r="O19" s="43">
        <f>'BAR BB| Open rates'!O19*0.85</f>
        <v>21590</v>
      </c>
      <c r="P19" s="43">
        <f>'BAR BB| Open rates'!P19*0.85</f>
        <v>23290</v>
      </c>
      <c r="Q19" s="43">
        <f>'BAR BB| Open rates'!Q19*0.85</f>
        <v>21590</v>
      </c>
      <c r="R19" s="43">
        <f>'BAR BB| Open rates'!R19*0.85</f>
        <v>21590</v>
      </c>
      <c r="S19" s="43">
        <f>'BAR BB| Open rates'!S19*0.85</f>
        <v>23290</v>
      </c>
      <c r="T19" s="43">
        <f>'BAR BB| Open rates'!T19*0.85</f>
        <v>21590</v>
      </c>
      <c r="U19" s="43">
        <f>'BAR BB| Open rates'!U19*0.85</f>
        <v>23290</v>
      </c>
      <c r="V19" s="43">
        <f>'BAR BB| Open rates'!V19*0.85</f>
        <v>23290</v>
      </c>
      <c r="W19" s="43">
        <f>'BAR BB| Open rates'!W19*0.85</f>
        <v>26605</v>
      </c>
      <c r="X19" s="43">
        <f>'BAR BB| Open rates'!X19*0.85</f>
        <v>32555</v>
      </c>
      <c r="Y19" s="43">
        <f>'BAR BB| Open rates'!Y19*0.85</f>
        <v>96815</v>
      </c>
      <c r="Z19" s="43">
        <f>'BAR BB| Open rates'!Z19*0.85</f>
        <v>113730</v>
      </c>
      <c r="AA19" s="43">
        <f>'BAR BB| Open rates'!AA19*0.85</f>
        <v>122230</v>
      </c>
      <c r="AB19" s="43">
        <f>'BAR BB| Open rates'!AB19*0.85</f>
        <v>130815</v>
      </c>
      <c r="AC19" s="43">
        <f>'BAR BB| Open rates'!AC19*0.85</f>
        <v>124525</v>
      </c>
      <c r="AD19" s="43">
        <f>'BAR BB| Open rates'!AD19*0.85</f>
        <v>122230</v>
      </c>
      <c r="AE19" s="43">
        <f>'BAR BB| Open rates'!AE19*0.85</f>
        <v>73780</v>
      </c>
      <c r="AF19" s="43">
        <f>'BAR BB| Open rates'!AF19*0.85</f>
        <v>65280</v>
      </c>
      <c r="AG19" s="43">
        <f>'BAR BB| Open rates'!AG19*0.85</f>
        <v>33830</v>
      </c>
      <c r="AH19" s="43">
        <f>'BAR BB| Open rates'!AH19*0.85</f>
        <v>38080</v>
      </c>
      <c r="AI19" s="43">
        <f>'BAR BB| Open rates'!AI19*0.85</f>
        <v>36380</v>
      </c>
      <c r="AJ19" s="43">
        <f>'BAR BB| Open rates'!AJ19*0.85</f>
        <v>33830</v>
      </c>
      <c r="AK19" s="43">
        <f>'BAR BB| Open rates'!AK19*0.85</f>
        <v>36380</v>
      </c>
      <c r="AL19" s="43">
        <f>'BAR BB| Open rates'!AL19*0.85</f>
        <v>33830</v>
      </c>
      <c r="AM19" s="43">
        <f>'BAR BB| Open rates'!AM19*0.85</f>
        <v>36380</v>
      </c>
      <c r="AN19" s="43">
        <f>'BAR BB| Open rates'!AN19*0.85</f>
        <v>42330</v>
      </c>
      <c r="AO19" s="43">
        <f>'BAR BB| Open rates'!AO19*0.85</f>
        <v>44880</v>
      </c>
      <c r="AP19" s="43">
        <f>'BAR BB| Open rates'!AP19*0.85</f>
        <v>50405</v>
      </c>
      <c r="AQ19" s="43">
        <f>'BAR BB| Open rates'!AQ19*0.85</f>
        <v>50405</v>
      </c>
      <c r="AR19" s="43">
        <f>'BAR BB| Open rates'!AR19*0.85</f>
        <v>52870</v>
      </c>
      <c r="AS19" s="43">
        <f>'BAR BB| Open rates'!AS19*0.85</f>
        <v>50405</v>
      </c>
      <c r="AT19" s="43">
        <f>'BAR BB| Open rates'!AT19*0.85</f>
        <v>52870</v>
      </c>
      <c r="AU19" s="43">
        <f>'BAR BB| Open rates'!AU19*0.85</f>
        <v>50405</v>
      </c>
      <c r="AV19" s="43">
        <f>'BAR BB| Open rates'!AV19*0.85</f>
        <v>64685</v>
      </c>
      <c r="AW19" s="43">
        <f>'BAR BB| Open rates'!AW19*0.85</f>
        <v>55760</v>
      </c>
      <c r="AX19" s="43">
        <f>'BAR BB| Open rates'!AX19*0.85</f>
        <v>39780</v>
      </c>
      <c r="AY19" s="43">
        <f>'BAR BB| Open rates'!AY19*0.85</f>
        <v>36380</v>
      </c>
      <c r="AZ19" s="43">
        <f>'BAR BB| Open rates'!AZ19*0.85</f>
        <v>39780</v>
      </c>
      <c r="BA19" s="43">
        <f>'BAR BB| Open rates'!BA19*0.85</f>
        <v>32130</v>
      </c>
      <c r="BB19" s="43">
        <f>'BAR BB| Open rates'!BB19*0.85</f>
        <v>30430</v>
      </c>
      <c r="BC19" s="43">
        <f>'BAR BB| Open rates'!BC19*0.85</f>
        <v>32130</v>
      </c>
      <c r="BD19" s="43">
        <f>'BAR BB| Open rates'!BD19*0.85</f>
        <v>30430</v>
      </c>
      <c r="BE19" s="43">
        <f>'BAR BB| Open rates'!BE19*0.85</f>
        <v>28560</v>
      </c>
      <c r="BF19" s="43">
        <f>'BAR BB| Open rates'!BF19*0.85</f>
        <v>27115</v>
      </c>
      <c r="BG19" s="43">
        <f>'BAR BB| Open rates'!BG19*0.85</f>
        <v>25415</v>
      </c>
      <c r="BH19" s="43">
        <f>'BAR BB| Open rates'!BH19*0.85</f>
        <v>25415</v>
      </c>
      <c r="BI19" s="43">
        <f>'BAR BB| Open rates'!BI19*0.85</f>
        <v>24565</v>
      </c>
      <c r="BJ19" s="43">
        <f>'BAR BB| Open rates'!BJ19*0.85</f>
        <v>25415</v>
      </c>
      <c r="BK19" s="43">
        <f>'BAR BB| Open rates'!BK19*0.85</f>
        <v>24565</v>
      </c>
      <c r="BL19" s="43">
        <f>'BAR BB| Open rates'!BL19*0.85</f>
        <v>25415</v>
      </c>
    </row>
    <row r="20" spans="1:6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row>
    <row r="21" spans="1:64" s="36" customFormat="1" ht="12" customHeight="1" x14ac:dyDescent="0.2">
      <c r="A21" s="237">
        <v>1</v>
      </c>
      <c r="B21" s="43">
        <f>'BAR BB| Open rates'!B21*0.85</f>
        <v>37145</v>
      </c>
      <c r="C21" s="43">
        <f>'BAR BB| Open rates'!C21*0.85</f>
        <v>33745</v>
      </c>
      <c r="D21" s="43">
        <f>'BAR BB| Open rates'!D21*0.85</f>
        <v>33745</v>
      </c>
      <c r="E21" s="43">
        <f>'BAR BB| Open rates'!E21*0.85</f>
        <v>37145</v>
      </c>
      <c r="F21" s="43">
        <f>'BAR BB| Open rates'!F21*0.85</f>
        <v>33745</v>
      </c>
      <c r="G21" s="43">
        <f>'BAR BB| Open rates'!G21*0.85</f>
        <v>33745</v>
      </c>
      <c r="H21" s="43">
        <f>'BAR BB| Open rates'!H21*0.85</f>
        <v>27795</v>
      </c>
      <c r="I21" s="43">
        <f>'BAR BB| Open rates'!I21*0.85</f>
        <v>25925</v>
      </c>
      <c r="J21" s="43">
        <f>'BAR BB| Open rates'!J21*0.85</f>
        <v>24480</v>
      </c>
      <c r="K21" s="43">
        <f>'BAR BB| Open rates'!K21*0.85</f>
        <v>22780</v>
      </c>
      <c r="L21" s="43">
        <f>'BAR BB| Open rates'!L21*0.85</f>
        <v>24480</v>
      </c>
      <c r="M21" s="43">
        <f>'BAR BB| Open rates'!M21*0.85</f>
        <v>22780</v>
      </c>
      <c r="N21" s="43">
        <f>'BAR BB| Open rates'!N21*0.85</f>
        <v>24480</v>
      </c>
      <c r="O21" s="43">
        <f>'BAR BB| Open rates'!O21*0.85</f>
        <v>22780</v>
      </c>
      <c r="P21" s="43">
        <f>'BAR BB| Open rates'!P21*0.85</f>
        <v>24480</v>
      </c>
      <c r="Q21" s="43">
        <f>'BAR BB| Open rates'!Q21*0.85</f>
        <v>22780</v>
      </c>
      <c r="R21" s="43">
        <f>'BAR BB| Open rates'!R21*0.85</f>
        <v>22780</v>
      </c>
      <c r="S21" s="43">
        <f>'BAR BB| Open rates'!S21*0.85</f>
        <v>24480</v>
      </c>
      <c r="T21" s="43">
        <f>'BAR BB| Open rates'!T21*0.85</f>
        <v>22780</v>
      </c>
      <c r="U21" s="43">
        <f>'BAR BB| Open rates'!U21*0.85</f>
        <v>24480</v>
      </c>
      <c r="V21" s="43">
        <f>'BAR BB| Open rates'!V21*0.85</f>
        <v>24480</v>
      </c>
      <c r="W21" s="43">
        <f>'BAR BB| Open rates'!W21*0.85</f>
        <v>27795</v>
      </c>
      <c r="X21" s="43">
        <f>'BAR BB| Open rates'!X21*0.85</f>
        <v>33745</v>
      </c>
      <c r="Y21" s="43">
        <f>'BAR BB| Open rates'!Y21*0.85</f>
        <v>95115</v>
      </c>
      <c r="Z21" s="43">
        <f>'BAR BB| Open rates'!Z21*0.85</f>
        <v>112030</v>
      </c>
      <c r="AA21" s="43">
        <f>'BAR BB| Open rates'!AA21*0.85</f>
        <v>120530</v>
      </c>
      <c r="AB21" s="43">
        <f>'BAR BB| Open rates'!AB21*0.85</f>
        <v>129115</v>
      </c>
      <c r="AC21" s="43">
        <f>'BAR BB| Open rates'!AC21*0.85</f>
        <v>122825</v>
      </c>
      <c r="AD21" s="43">
        <f>'BAR BB| Open rates'!AD21*0.85</f>
        <v>120530</v>
      </c>
      <c r="AE21" s="43">
        <f>'BAR BB| Open rates'!AE21*0.85</f>
        <v>72845</v>
      </c>
      <c r="AF21" s="43">
        <f>'BAR BB| Open rates'!AF21*0.85</f>
        <v>64345</v>
      </c>
      <c r="AG21" s="43">
        <f>'BAR BB| Open rates'!AG21*0.85</f>
        <v>32895</v>
      </c>
      <c r="AH21" s="43">
        <f>'BAR BB| Open rates'!AH21*0.85</f>
        <v>37145</v>
      </c>
      <c r="AI21" s="43">
        <f>'BAR BB| Open rates'!AI21*0.85</f>
        <v>35445</v>
      </c>
      <c r="AJ21" s="43">
        <f>'BAR BB| Open rates'!AJ21*0.85</f>
        <v>32895</v>
      </c>
      <c r="AK21" s="43">
        <f>'BAR BB| Open rates'!AK21*0.85</f>
        <v>35445</v>
      </c>
      <c r="AL21" s="43">
        <f>'BAR BB| Open rates'!AL21*0.85</f>
        <v>32895</v>
      </c>
      <c r="AM21" s="43">
        <f>'BAR BB| Open rates'!AM21*0.85</f>
        <v>35445</v>
      </c>
      <c r="AN21" s="43">
        <f>'BAR BB| Open rates'!AN21*0.85</f>
        <v>41395</v>
      </c>
      <c r="AO21" s="43">
        <f>'BAR BB| Open rates'!AO21*0.85</f>
        <v>43945</v>
      </c>
      <c r="AP21" s="43">
        <f>'BAR BB| Open rates'!AP21*0.85</f>
        <v>49045</v>
      </c>
      <c r="AQ21" s="43">
        <f>'BAR BB| Open rates'!AQ21*0.85</f>
        <v>49045</v>
      </c>
      <c r="AR21" s="43">
        <f>'BAR BB| Open rates'!AR21*0.85</f>
        <v>51510</v>
      </c>
      <c r="AS21" s="43">
        <f>'BAR BB| Open rates'!AS21*0.85</f>
        <v>49045</v>
      </c>
      <c r="AT21" s="43">
        <f>'BAR BB| Open rates'!AT21*0.85</f>
        <v>51510</v>
      </c>
      <c r="AU21" s="43">
        <f>'BAR BB| Open rates'!AU21*0.85</f>
        <v>49045</v>
      </c>
      <c r="AV21" s="43">
        <f>'BAR BB| Open rates'!AV21*0.85</f>
        <v>63835</v>
      </c>
      <c r="AW21" s="43">
        <f>'BAR BB| Open rates'!AW21*0.85</f>
        <v>54825</v>
      </c>
      <c r="AX21" s="43">
        <f>'BAR BB| Open rates'!AX21*0.85</f>
        <v>38845</v>
      </c>
      <c r="AY21" s="43">
        <f>'BAR BB| Open rates'!AY21*0.85</f>
        <v>35445</v>
      </c>
      <c r="AZ21" s="43">
        <f>'BAR BB| Open rates'!AZ21*0.85</f>
        <v>38845</v>
      </c>
      <c r="BA21" s="43">
        <f>'BAR BB| Open rates'!BA21*0.85</f>
        <v>31195</v>
      </c>
      <c r="BB21" s="43">
        <f>'BAR BB| Open rates'!BB21*0.85</f>
        <v>29495</v>
      </c>
      <c r="BC21" s="43">
        <f>'BAR BB| Open rates'!BC21*0.85</f>
        <v>31195</v>
      </c>
      <c r="BD21" s="43">
        <f>'BAR BB| Open rates'!BD21*0.85</f>
        <v>29495</v>
      </c>
      <c r="BE21" s="43">
        <f>'BAR BB| Open rates'!BE21*0.85</f>
        <v>25925</v>
      </c>
      <c r="BF21" s="43">
        <f>'BAR BB| Open rates'!BF21*0.85</f>
        <v>24480</v>
      </c>
      <c r="BG21" s="43">
        <f>'BAR BB| Open rates'!BG21*0.85</f>
        <v>22780</v>
      </c>
      <c r="BH21" s="43">
        <f>'BAR BB| Open rates'!BH21*0.85</f>
        <v>22780</v>
      </c>
      <c r="BI21" s="43">
        <f>'BAR BB| Open rates'!BI21*0.85</f>
        <v>21930</v>
      </c>
      <c r="BJ21" s="43">
        <f>'BAR BB| Open rates'!BJ21*0.85</f>
        <v>22780</v>
      </c>
      <c r="BK21" s="43">
        <f>'BAR BB| Open rates'!BK21*0.85</f>
        <v>21930</v>
      </c>
      <c r="BL21" s="43">
        <f>'BAR BB| Open rates'!BL21*0.85</f>
        <v>22780</v>
      </c>
    </row>
    <row r="22" spans="1:64" s="36" customFormat="1" ht="12" customHeight="1" x14ac:dyDescent="0.2">
      <c r="A22" s="237">
        <v>2</v>
      </c>
      <c r="B22" s="43">
        <f>'BAR BB| Open rates'!B22*0.85</f>
        <v>39270</v>
      </c>
      <c r="C22" s="43">
        <f>'BAR BB| Open rates'!C22*0.85</f>
        <v>35870</v>
      </c>
      <c r="D22" s="43">
        <f>'BAR BB| Open rates'!D22*0.85</f>
        <v>35870</v>
      </c>
      <c r="E22" s="43">
        <f>'BAR BB| Open rates'!E22*0.85</f>
        <v>39270</v>
      </c>
      <c r="F22" s="43">
        <f>'BAR BB| Open rates'!F22*0.85</f>
        <v>35870</v>
      </c>
      <c r="G22" s="43">
        <f>'BAR BB| Open rates'!G22*0.85</f>
        <v>35870</v>
      </c>
      <c r="H22" s="43">
        <f>'BAR BB| Open rates'!H22*0.85</f>
        <v>29920</v>
      </c>
      <c r="I22" s="43">
        <f>'BAR BB| Open rates'!I22*0.85</f>
        <v>28050</v>
      </c>
      <c r="J22" s="43">
        <f>'BAR BB| Open rates'!J22*0.85</f>
        <v>26605</v>
      </c>
      <c r="K22" s="43">
        <f>'BAR BB| Open rates'!K22*0.85</f>
        <v>24905</v>
      </c>
      <c r="L22" s="43">
        <f>'BAR BB| Open rates'!L22*0.85</f>
        <v>26605</v>
      </c>
      <c r="M22" s="43">
        <f>'BAR BB| Open rates'!M22*0.85</f>
        <v>24905</v>
      </c>
      <c r="N22" s="43">
        <f>'BAR BB| Open rates'!N22*0.85</f>
        <v>26605</v>
      </c>
      <c r="O22" s="43">
        <f>'BAR BB| Open rates'!O22*0.85</f>
        <v>24905</v>
      </c>
      <c r="P22" s="43">
        <f>'BAR BB| Open rates'!P22*0.85</f>
        <v>26605</v>
      </c>
      <c r="Q22" s="43">
        <f>'BAR BB| Open rates'!Q22*0.85</f>
        <v>24905</v>
      </c>
      <c r="R22" s="43">
        <f>'BAR BB| Open rates'!R22*0.85</f>
        <v>24905</v>
      </c>
      <c r="S22" s="43">
        <f>'BAR BB| Open rates'!S22*0.85</f>
        <v>26605</v>
      </c>
      <c r="T22" s="43">
        <f>'BAR BB| Open rates'!T22*0.85</f>
        <v>24905</v>
      </c>
      <c r="U22" s="43">
        <f>'BAR BB| Open rates'!U22*0.85</f>
        <v>26605</v>
      </c>
      <c r="V22" s="43">
        <f>'BAR BB| Open rates'!V22*0.85</f>
        <v>26605</v>
      </c>
      <c r="W22" s="43">
        <f>'BAR BB| Open rates'!W22*0.85</f>
        <v>29920</v>
      </c>
      <c r="X22" s="43">
        <f>'BAR BB| Open rates'!X22*0.85</f>
        <v>35870</v>
      </c>
      <c r="Y22" s="43">
        <f>'BAR BB| Open rates'!Y22*0.85</f>
        <v>97665</v>
      </c>
      <c r="Z22" s="43">
        <f>'BAR BB| Open rates'!Z22*0.85</f>
        <v>114580</v>
      </c>
      <c r="AA22" s="43">
        <f>'BAR BB| Open rates'!AA22*0.85</f>
        <v>123080</v>
      </c>
      <c r="AB22" s="43">
        <f>'BAR BB| Open rates'!AB22*0.85</f>
        <v>131665</v>
      </c>
      <c r="AC22" s="43">
        <f>'BAR BB| Open rates'!AC22*0.85</f>
        <v>125375</v>
      </c>
      <c r="AD22" s="43">
        <f>'BAR BB| Open rates'!AD22*0.85</f>
        <v>123080</v>
      </c>
      <c r="AE22" s="43">
        <f>'BAR BB| Open rates'!AE22*0.85</f>
        <v>75395</v>
      </c>
      <c r="AF22" s="43">
        <f>'BAR BB| Open rates'!AF22*0.85</f>
        <v>66895</v>
      </c>
      <c r="AG22" s="43">
        <f>'BAR BB| Open rates'!AG22*0.85</f>
        <v>35445</v>
      </c>
      <c r="AH22" s="43">
        <f>'BAR BB| Open rates'!AH22*0.85</f>
        <v>39695</v>
      </c>
      <c r="AI22" s="43">
        <f>'BAR BB| Open rates'!AI22*0.85</f>
        <v>37995</v>
      </c>
      <c r="AJ22" s="43">
        <f>'BAR BB| Open rates'!AJ22*0.85</f>
        <v>35445</v>
      </c>
      <c r="AK22" s="43">
        <f>'BAR BB| Open rates'!AK22*0.85</f>
        <v>37995</v>
      </c>
      <c r="AL22" s="43">
        <f>'BAR BB| Open rates'!AL22*0.85</f>
        <v>35445</v>
      </c>
      <c r="AM22" s="43">
        <f>'BAR BB| Open rates'!AM22*0.85</f>
        <v>37995</v>
      </c>
      <c r="AN22" s="43">
        <f>'BAR BB| Open rates'!AN22*0.85</f>
        <v>43945</v>
      </c>
      <c r="AO22" s="43">
        <f>'BAR BB| Open rates'!AO22*0.85</f>
        <v>46495</v>
      </c>
      <c r="AP22" s="43">
        <f>'BAR BB| Open rates'!AP22*0.85</f>
        <v>51595</v>
      </c>
      <c r="AQ22" s="43">
        <f>'BAR BB| Open rates'!AQ22*0.85</f>
        <v>51595</v>
      </c>
      <c r="AR22" s="43">
        <f>'BAR BB| Open rates'!AR22*0.85</f>
        <v>54060</v>
      </c>
      <c r="AS22" s="43">
        <f>'BAR BB| Open rates'!AS22*0.85</f>
        <v>51595</v>
      </c>
      <c r="AT22" s="43">
        <f>'BAR BB| Open rates'!AT22*0.85</f>
        <v>54060</v>
      </c>
      <c r="AU22" s="43">
        <f>'BAR BB| Open rates'!AU22*0.85</f>
        <v>51595</v>
      </c>
      <c r="AV22" s="43">
        <f>'BAR BB| Open rates'!AV22*0.85</f>
        <v>66385</v>
      </c>
      <c r="AW22" s="43">
        <f>'BAR BB| Open rates'!AW22*0.85</f>
        <v>57375</v>
      </c>
      <c r="AX22" s="43">
        <f>'BAR BB| Open rates'!AX22*0.85</f>
        <v>41395</v>
      </c>
      <c r="AY22" s="43">
        <f>'BAR BB| Open rates'!AY22*0.85</f>
        <v>37995</v>
      </c>
      <c r="AZ22" s="43">
        <f>'BAR BB| Open rates'!AZ22*0.85</f>
        <v>41395</v>
      </c>
      <c r="BA22" s="43">
        <f>'BAR BB| Open rates'!BA22*0.85</f>
        <v>33745</v>
      </c>
      <c r="BB22" s="43">
        <f>'BAR BB| Open rates'!BB22*0.85</f>
        <v>32045</v>
      </c>
      <c r="BC22" s="43">
        <f>'BAR BB| Open rates'!BC22*0.85</f>
        <v>33745</v>
      </c>
      <c r="BD22" s="43">
        <f>'BAR BB| Open rates'!BD22*0.85</f>
        <v>32045</v>
      </c>
      <c r="BE22" s="43">
        <f>'BAR BB| Open rates'!BE22*0.85</f>
        <v>28475</v>
      </c>
      <c r="BF22" s="43">
        <f>'BAR BB| Open rates'!BF22*0.85</f>
        <v>27030</v>
      </c>
      <c r="BG22" s="43">
        <f>'BAR BB| Open rates'!BG22*0.85</f>
        <v>25330</v>
      </c>
      <c r="BH22" s="43">
        <f>'BAR BB| Open rates'!BH22*0.85</f>
        <v>25330</v>
      </c>
      <c r="BI22" s="43">
        <f>'BAR BB| Open rates'!BI22*0.85</f>
        <v>24480</v>
      </c>
      <c r="BJ22" s="43">
        <f>'BAR BB| Open rates'!BJ22*0.85</f>
        <v>25330</v>
      </c>
      <c r="BK22" s="43">
        <f>'BAR BB| Open rates'!BK22*0.85</f>
        <v>24480</v>
      </c>
      <c r="BL22" s="43">
        <f>'BAR BB| Open rates'!BL22*0.85</f>
        <v>25330</v>
      </c>
    </row>
    <row r="23" spans="1:6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64" s="36" customFormat="1" ht="12" customHeight="1" x14ac:dyDescent="0.2">
      <c r="A24" s="237">
        <v>1</v>
      </c>
      <c r="B24" s="43">
        <f>'BAR BB| Open rates'!B24*0.85</f>
        <v>46495</v>
      </c>
      <c r="C24" s="43">
        <f>'BAR BB| Open rates'!C24*0.85</f>
        <v>43095</v>
      </c>
      <c r="D24" s="43">
        <f>'BAR BB| Open rates'!D24*0.85</f>
        <v>43095</v>
      </c>
      <c r="E24" s="43">
        <f>'BAR BB| Open rates'!E24*0.85</f>
        <v>46495</v>
      </c>
      <c r="F24" s="43">
        <f>'BAR BB| Open rates'!F24*0.85</f>
        <v>43095</v>
      </c>
      <c r="G24" s="43">
        <f>'BAR BB| Open rates'!G24*0.85</f>
        <v>43095</v>
      </c>
      <c r="H24" s="43">
        <f>'BAR BB| Open rates'!H24*0.85</f>
        <v>37145</v>
      </c>
      <c r="I24" s="43">
        <f>'BAR BB| Open rates'!I24*0.85</f>
        <v>35275</v>
      </c>
      <c r="J24" s="43">
        <f>'BAR BB| Open rates'!J24*0.85</f>
        <v>33830</v>
      </c>
      <c r="K24" s="43">
        <f>'BAR BB| Open rates'!K24*0.85</f>
        <v>32130</v>
      </c>
      <c r="L24" s="43">
        <f>'BAR BB| Open rates'!L24*0.85</f>
        <v>33830</v>
      </c>
      <c r="M24" s="43">
        <f>'BAR BB| Open rates'!M24*0.85</f>
        <v>32130</v>
      </c>
      <c r="N24" s="43">
        <f>'BAR BB| Open rates'!N24*0.85</f>
        <v>33830</v>
      </c>
      <c r="O24" s="43">
        <f>'BAR BB| Open rates'!O24*0.85</f>
        <v>32130</v>
      </c>
      <c r="P24" s="43">
        <f>'BAR BB| Open rates'!P24*0.85</f>
        <v>33830</v>
      </c>
      <c r="Q24" s="43">
        <f>'BAR BB| Open rates'!Q24*0.85</f>
        <v>32130</v>
      </c>
      <c r="R24" s="43">
        <f>'BAR BB| Open rates'!R24*0.85</f>
        <v>32130</v>
      </c>
      <c r="S24" s="43">
        <f>'BAR BB| Open rates'!S24*0.85</f>
        <v>33830</v>
      </c>
      <c r="T24" s="43">
        <f>'BAR BB| Open rates'!T24*0.85</f>
        <v>32130</v>
      </c>
      <c r="U24" s="43">
        <f>'BAR BB| Open rates'!U24*0.85</f>
        <v>33830</v>
      </c>
      <c r="V24" s="43">
        <f>'BAR BB| Open rates'!V24*0.85</f>
        <v>33830</v>
      </c>
      <c r="W24" s="43">
        <f>'BAR BB| Open rates'!W24*0.85</f>
        <v>37145</v>
      </c>
      <c r="X24" s="43">
        <f>'BAR BB| Open rates'!X24*0.85</f>
        <v>43095</v>
      </c>
      <c r="Y24" s="43">
        <f>'BAR BB| Open rates'!Y24*0.85</f>
        <v>152915</v>
      </c>
      <c r="Z24" s="43">
        <f>'BAR BB| Open rates'!Z24*0.85</f>
        <v>169830</v>
      </c>
      <c r="AA24" s="43">
        <f>'BAR BB| Open rates'!AA24*0.85</f>
        <v>178330</v>
      </c>
      <c r="AB24" s="43">
        <f>'BAR BB| Open rates'!AB24*0.85</f>
        <v>186915</v>
      </c>
      <c r="AC24" s="43">
        <f>'BAR BB| Open rates'!AC24*0.85</f>
        <v>180625</v>
      </c>
      <c r="AD24" s="43">
        <f>'BAR BB| Open rates'!AD24*0.85</f>
        <v>178330</v>
      </c>
      <c r="AE24" s="43">
        <f>'BAR BB| Open rates'!AE24*0.85</f>
        <v>85595</v>
      </c>
      <c r="AF24" s="43">
        <f>'BAR BB| Open rates'!AF24*0.85</f>
        <v>77095</v>
      </c>
      <c r="AG24" s="43">
        <f>'BAR BB| Open rates'!AG24*0.85</f>
        <v>45645</v>
      </c>
      <c r="AH24" s="43">
        <f>'BAR BB| Open rates'!AH24*0.85</f>
        <v>49895</v>
      </c>
      <c r="AI24" s="43">
        <f>'BAR BB| Open rates'!AI24*0.85</f>
        <v>48195</v>
      </c>
      <c r="AJ24" s="43">
        <f>'BAR BB| Open rates'!AJ24*0.85</f>
        <v>45645</v>
      </c>
      <c r="AK24" s="43">
        <f>'BAR BB| Open rates'!AK24*0.85</f>
        <v>48195</v>
      </c>
      <c r="AL24" s="43">
        <f>'BAR BB| Open rates'!AL24*0.85</f>
        <v>45645</v>
      </c>
      <c r="AM24" s="43">
        <f>'BAR BB| Open rates'!AM24*0.85</f>
        <v>48195</v>
      </c>
      <c r="AN24" s="43">
        <f>'BAR BB| Open rates'!AN24*0.85</f>
        <v>54145</v>
      </c>
      <c r="AO24" s="43">
        <f>'BAR BB| Open rates'!AO24*0.85</f>
        <v>56695</v>
      </c>
      <c r="AP24" s="43">
        <f>'BAR BB| Open rates'!AP24*0.85</f>
        <v>66895</v>
      </c>
      <c r="AQ24" s="43">
        <f>'BAR BB| Open rates'!AQ24*0.85</f>
        <v>66895</v>
      </c>
      <c r="AR24" s="43">
        <f>'BAR BB| Open rates'!AR24*0.85</f>
        <v>69360</v>
      </c>
      <c r="AS24" s="43">
        <f>'BAR BB| Open rates'!AS24*0.85</f>
        <v>66895</v>
      </c>
      <c r="AT24" s="43">
        <f>'BAR BB| Open rates'!AT24*0.85</f>
        <v>69360</v>
      </c>
      <c r="AU24" s="43">
        <f>'BAR BB| Open rates'!AU24*0.85</f>
        <v>66895</v>
      </c>
      <c r="AV24" s="43">
        <f>'BAR BB| Open rates'!AV24*0.85</f>
        <v>83385</v>
      </c>
      <c r="AW24" s="43">
        <f>'BAR BB| Open rates'!AW24*0.85</f>
        <v>67575</v>
      </c>
      <c r="AX24" s="43">
        <f>'BAR BB| Open rates'!AX24*0.85</f>
        <v>51595</v>
      </c>
      <c r="AY24" s="43">
        <f>'BAR BB| Open rates'!AY24*0.85</f>
        <v>48195</v>
      </c>
      <c r="AZ24" s="43">
        <f>'BAR BB| Open rates'!AZ24*0.85</f>
        <v>51595</v>
      </c>
      <c r="BA24" s="43">
        <f>'BAR BB| Open rates'!BA24*0.85</f>
        <v>43945</v>
      </c>
      <c r="BB24" s="43">
        <f>'BAR BB| Open rates'!BB24*0.85</f>
        <v>42245</v>
      </c>
      <c r="BC24" s="43">
        <f>'BAR BB| Open rates'!BC24*0.85</f>
        <v>43945</v>
      </c>
      <c r="BD24" s="43">
        <f>'BAR BB| Open rates'!BD24*0.85</f>
        <v>42245</v>
      </c>
      <c r="BE24" s="43">
        <f>'BAR BB| Open rates'!BE24*0.85</f>
        <v>35275</v>
      </c>
      <c r="BF24" s="43">
        <f>'BAR BB| Open rates'!BF24*0.85</f>
        <v>33830</v>
      </c>
      <c r="BG24" s="43">
        <f>'BAR BB| Open rates'!BG24*0.85</f>
        <v>32130</v>
      </c>
      <c r="BH24" s="43">
        <f>'BAR BB| Open rates'!BH24*0.85</f>
        <v>32130</v>
      </c>
      <c r="BI24" s="43">
        <f>'BAR BB| Open rates'!BI24*0.85</f>
        <v>31280</v>
      </c>
      <c r="BJ24" s="43">
        <f>'BAR BB| Open rates'!BJ24*0.85</f>
        <v>32130</v>
      </c>
      <c r="BK24" s="43">
        <f>'BAR BB| Open rates'!BK24*0.85</f>
        <v>31280</v>
      </c>
      <c r="BL24" s="43">
        <f>'BAR BB| Open rates'!BL24*0.85</f>
        <v>32130</v>
      </c>
    </row>
    <row r="25" spans="1:64" s="36" customFormat="1" ht="12" customHeight="1" x14ac:dyDescent="0.2">
      <c r="A25" s="237">
        <v>2</v>
      </c>
      <c r="B25" s="43">
        <f>'BAR BB| Open rates'!B25*0.85</f>
        <v>48620</v>
      </c>
      <c r="C25" s="43">
        <f>'BAR BB| Open rates'!C25*0.85</f>
        <v>45220</v>
      </c>
      <c r="D25" s="43">
        <f>'BAR BB| Open rates'!D25*0.85</f>
        <v>45220</v>
      </c>
      <c r="E25" s="43">
        <f>'BAR BB| Open rates'!E25*0.85</f>
        <v>48620</v>
      </c>
      <c r="F25" s="43">
        <f>'BAR BB| Open rates'!F25*0.85</f>
        <v>45220</v>
      </c>
      <c r="G25" s="43">
        <f>'BAR BB| Open rates'!G25*0.85</f>
        <v>45220</v>
      </c>
      <c r="H25" s="43">
        <f>'BAR BB| Open rates'!H25*0.85</f>
        <v>39270</v>
      </c>
      <c r="I25" s="43">
        <f>'BAR BB| Open rates'!I25*0.85</f>
        <v>37400</v>
      </c>
      <c r="J25" s="43">
        <f>'BAR BB| Open rates'!J25*0.85</f>
        <v>35955</v>
      </c>
      <c r="K25" s="43">
        <f>'BAR BB| Open rates'!K25*0.85</f>
        <v>34255</v>
      </c>
      <c r="L25" s="43">
        <f>'BAR BB| Open rates'!L25*0.85</f>
        <v>35955</v>
      </c>
      <c r="M25" s="43">
        <f>'BAR BB| Open rates'!M25*0.85</f>
        <v>34255</v>
      </c>
      <c r="N25" s="43">
        <f>'BAR BB| Open rates'!N25*0.85</f>
        <v>35955</v>
      </c>
      <c r="O25" s="43">
        <f>'BAR BB| Open rates'!O25*0.85</f>
        <v>34255</v>
      </c>
      <c r="P25" s="43">
        <f>'BAR BB| Open rates'!P25*0.85</f>
        <v>35955</v>
      </c>
      <c r="Q25" s="43">
        <f>'BAR BB| Open rates'!Q25*0.85</f>
        <v>34255</v>
      </c>
      <c r="R25" s="43">
        <f>'BAR BB| Open rates'!R25*0.85</f>
        <v>34255</v>
      </c>
      <c r="S25" s="43">
        <f>'BAR BB| Open rates'!S25*0.85</f>
        <v>35955</v>
      </c>
      <c r="T25" s="43">
        <f>'BAR BB| Open rates'!T25*0.85</f>
        <v>34255</v>
      </c>
      <c r="U25" s="43">
        <f>'BAR BB| Open rates'!U25*0.85</f>
        <v>35955</v>
      </c>
      <c r="V25" s="43">
        <f>'BAR BB| Open rates'!V25*0.85</f>
        <v>35955</v>
      </c>
      <c r="W25" s="43">
        <f>'BAR BB| Open rates'!W25*0.85</f>
        <v>39270</v>
      </c>
      <c r="X25" s="43">
        <f>'BAR BB| Open rates'!X25*0.85</f>
        <v>45220</v>
      </c>
      <c r="Y25" s="43">
        <f>'BAR BB| Open rates'!Y25*0.85</f>
        <v>155465</v>
      </c>
      <c r="Z25" s="43">
        <f>'BAR BB| Open rates'!Z25*0.85</f>
        <v>172380</v>
      </c>
      <c r="AA25" s="43">
        <f>'BAR BB| Open rates'!AA25*0.85</f>
        <v>180880</v>
      </c>
      <c r="AB25" s="43">
        <f>'BAR BB| Open rates'!AB25*0.85</f>
        <v>189465</v>
      </c>
      <c r="AC25" s="43">
        <f>'BAR BB| Open rates'!AC25*0.85</f>
        <v>183175</v>
      </c>
      <c r="AD25" s="43">
        <f>'BAR BB| Open rates'!AD25*0.85</f>
        <v>180880</v>
      </c>
      <c r="AE25" s="43">
        <f>'BAR BB| Open rates'!AE25*0.85</f>
        <v>88145</v>
      </c>
      <c r="AF25" s="43">
        <f>'BAR BB| Open rates'!AF25*0.85</f>
        <v>79645</v>
      </c>
      <c r="AG25" s="43">
        <f>'BAR BB| Open rates'!AG25*0.85</f>
        <v>48195</v>
      </c>
      <c r="AH25" s="43">
        <f>'BAR BB| Open rates'!AH25*0.85</f>
        <v>52445</v>
      </c>
      <c r="AI25" s="43">
        <f>'BAR BB| Open rates'!AI25*0.85</f>
        <v>50745</v>
      </c>
      <c r="AJ25" s="43">
        <f>'BAR BB| Open rates'!AJ25*0.85</f>
        <v>48195</v>
      </c>
      <c r="AK25" s="43">
        <f>'BAR BB| Open rates'!AK25*0.85</f>
        <v>50745</v>
      </c>
      <c r="AL25" s="43">
        <f>'BAR BB| Open rates'!AL25*0.85</f>
        <v>48195</v>
      </c>
      <c r="AM25" s="43">
        <f>'BAR BB| Open rates'!AM25*0.85</f>
        <v>50745</v>
      </c>
      <c r="AN25" s="43">
        <f>'BAR BB| Open rates'!AN25*0.85</f>
        <v>56695</v>
      </c>
      <c r="AO25" s="43">
        <f>'BAR BB| Open rates'!AO25*0.85</f>
        <v>59245</v>
      </c>
      <c r="AP25" s="43">
        <f>'BAR BB| Open rates'!AP25*0.85</f>
        <v>69445</v>
      </c>
      <c r="AQ25" s="43">
        <f>'BAR BB| Open rates'!AQ25*0.85</f>
        <v>69445</v>
      </c>
      <c r="AR25" s="43">
        <f>'BAR BB| Open rates'!AR25*0.85</f>
        <v>71910</v>
      </c>
      <c r="AS25" s="43">
        <f>'BAR BB| Open rates'!AS25*0.85</f>
        <v>69445</v>
      </c>
      <c r="AT25" s="43">
        <f>'BAR BB| Open rates'!AT25*0.85</f>
        <v>71910</v>
      </c>
      <c r="AU25" s="43">
        <f>'BAR BB| Open rates'!AU25*0.85</f>
        <v>69445</v>
      </c>
      <c r="AV25" s="43">
        <f>'BAR BB| Open rates'!AV25*0.85</f>
        <v>85935</v>
      </c>
      <c r="AW25" s="43">
        <f>'BAR BB| Open rates'!AW25*0.85</f>
        <v>70125</v>
      </c>
      <c r="AX25" s="43">
        <f>'BAR BB| Open rates'!AX25*0.85</f>
        <v>54145</v>
      </c>
      <c r="AY25" s="43">
        <f>'BAR BB| Open rates'!AY25*0.85</f>
        <v>50745</v>
      </c>
      <c r="AZ25" s="43">
        <f>'BAR BB| Open rates'!AZ25*0.85</f>
        <v>54145</v>
      </c>
      <c r="BA25" s="43">
        <f>'BAR BB| Open rates'!BA25*0.85</f>
        <v>46495</v>
      </c>
      <c r="BB25" s="43">
        <f>'BAR BB| Open rates'!BB25*0.85</f>
        <v>44795</v>
      </c>
      <c r="BC25" s="43">
        <f>'BAR BB| Open rates'!BC25*0.85</f>
        <v>46495</v>
      </c>
      <c r="BD25" s="43">
        <f>'BAR BB| Open rates'!BD25*0.85</f>
        <v>44795</v>
      </c>
      <c r="BE25" s="43">
        <f>'BAR BB| Open rates'!BE25*0.85</f>
        <v>37825</v>
      </c>
      <c r="BF25" s="43">
        <f>'BAR BB| Open rates'!BF25*0.85</f>
        <v>36380</v>
      </c>
      <c r="BG25" s="43">
        <f>'BAR BB| Open rates'!BG25*0.85</f>
        <v>34680</v>
      </c>
      <c r="BH25" s="43">
        <f>'BAR BB| Open rates'!BH25*0.85</f>
        <v>34680</v>
      </c>
      <c r="BI25" s="43">
        <f>'BAR BB| Open rates'!BI25*0.85</f>
        <v>33830</v>
      </c>
      <c r="BJ25" s="43">
        <f>'BAR BB| Open rates'!BJ25*0.85</f>
        <v>34680</v>
      </c>
      <c r="BK25" s="43">
        <f>'BAR BB| Open rates'!BK25*0.85</f>
        <v>33830</v>
      </c>
      <c r="BL25" s="43">
        <f>'BAR BB| Open rates'!BL25*0.85</f>
        <v>34680</v>
      </c>
    </row>
    <row r="26" spans="1:64" s="36" customFormat="1" ht="12" customHeight="1" x14ac:dyDescent="0.2">
      <c r="A26" s="237">
        <v>3</v>
      </c>
      <c r="B26" s="43">
        <f>'BAR BB| Open rates'!B26*0.85</f>
        <v>50745</v>
      </c>
      <c r="C26" s="43">
        <f>'BAR BB| Open rates'!C26*0.85</f>
        <v>47345</v>
      </c>
      <c r="D26" s="43">
        <f>'BAR BB| Open rates'!D26*0.85</f>
        <v>47345</v>
      </c>
      <c r="E26" s="43">
        <f>'BAR BB| Open rates'!E26*0.85</f>
        <v>50745</v>
      </c>
      <c r="F26" s="43">
        <f>'BAR BB| Open rates'!F26*0.85</f>
        <v>47345</v>
      </c>
      <c r="G26" s="43">
        <f>'BAR BB| Open rates'!G26*0.85</f>
        <v>47345</v>
      </c>
      <c r="H26" s="43">
        <f>'BAR BB| Open rates'!H26*0.85</f>
        <v>41395</v>
      </c>
      <c r="I26" s="43">
        <f>'BAR BB| Open rates'!I26*0.85</f>
        <v>39525</v>
      </c>
      <c r="J26" s="43">
        <f>'BAR BB| Open rates'!J26*0.85</f>
        <v>38080</v>
      </c>
      <c r="K26" s="43">
        <f>'BAR BB| Open rates'!K26*0.85</f>
        <v>36380</v>
      </c>
      <c r="L26" s="43">
        <f>'BAR BB| Open rates'!L26*0.85</f>
        <v>38080</v>
      </c>
      <c r="M26" s="43">
        <f>'BAR BB| Open rates'!M26*0.85</f>
        <v>36380</v>
      </c>
      <c r="N26" s="43">
        <f>'BAR BB| Open rates'!N26*0.85</f>
        <v>38080</v>
      </c>
      <c r="O26" s="43">
        <f>'BAR BB| Open rates'!O26*0.85</f>
        <v>36380</v>
      </c>
      <c r="P26" s="43">
        <f>'BAR BB| Open rates'!P26*0.85</f>
        <v>38080</v>
      </c>
      <c r="Q26" s="43">
        <f>'BAR BB| Open rates'!Q26*0.85</f>
        <v>36380</v>
      </c>
      <c r="R26" s="43">
        <f>'BAR BB| Open rates'!R26*0.85</f>
        <v>36380</v>
      </c>
      <c r="S26" s="43">
        <f>'BAR BB| Open rates'!S26*0.85</f>
        <v>38080</v>
      </c>
      <c r="T26" s="43">
        <f>'BAR BB| Open rates'!T26*0.85</f>
        <v>36380</v>
      </c>
      <c r="U26" s="43">
        <f>'BAR BB| Open rates'!U26*0.85</f>
        <v>38080</v>
      </c>
      <c r="V26" s="43">
        <f>'BAR BB| Open rates'!V26*0.85</f>
        <v>38080</v>
      </c>
      <c r="W26" s="43">
        <f>'BAR BB| Open rates'!W26*0.85</f>
        <v>41395</v>
      </c>
      <c r="X26" s="43">
        <f>'BAR BB| Open rates'!X26*0.85</f>
        <v>47345</v>
      </c>
      <c r="Y26" s="43">
        <f>'BAR BB| Open rates'!Y26*0.85</f>
        <v>158015</v>
      </c>
      <c r="Z26" s="43">
        <f>'BAR BB| Open rates'!Z26*0.85</f>
        <v>174930</v>
      </c>
      <c r="AA26" s="43">
        <f>'BAR BB| Open rates'!AA26*0.85</f>
        <v>183430</v>
      </c>
      <c r="AB26" s="43">
        <f>'BAR BB| Open rates'!AB26*0.85</f>
        <v>192015</v>
      </c>
      <c r="AC26" s="43">
        <f>'BAR BB| Open rates'!AC26*0.85</f>
        <v>185725</v>
      </c>
      <c r="AD26" s="43">
        <f>'BAR BB| Open rates'!AD26*0.85</f>
        <v>183430</v>
      </c>
      <c r="AE26" s="43">
        <f>'BAR BB| Open rates'!AE26*0.85</f>
        <v>90695</v>
      </c>
      <c r="AF26" s="43">
        <f>'BAR BB| Open rates'!AF26*0.85</f>
        <v>82195</v>
      </c>
      <c r="AG26" s="43">
        <f>'BAR BB| Open rates'!AG26*0.85</f>
        <v>50745</v>
      </c>
      <c r="AH26" s="43">
        <f>'BAR BB| Open rates'!AH26*0.85</f>
        <v>54995</v>
      </c>
      <c r="AI26" s="43">
        <f>'BAR BB| Open rates'!AI26*0.85</f>
        <v>53295</v>
      </c>
      <c r="AJ26" s="43">
        <f>'BAR BB| Open rates'!AJ26*0.85</f>
        <v>50745</v>
      </c>
      <c r="AK26" s="43">
        <f>'BAR BB| Open rates'!AK26*0.85</f>
        <v>53295</v>
      </c>
      <c r="AL26" s="43">
        <f>'BAR BB| Open rates'!AL26*0.85</f>
        <v>50745</v>
      </c>
      <c r="AM26" s="43">
        <f>'BAR BB| Open rates'!AM26*0.85</f>
        <v>53295</v>
      </c>
      <c r="AN26" s="43">
        <f>'BAR BB| Open rates'!AN26*0.85</f>
        <v>59245</v>
      </c>
      <c r="AO26" s="43">
        <f>'BAR BB| Open rates'!AO26*0.85</f>
        <v>61795</v>
      </c>
      <c r="AP26" s="43">
        <f>'BAR BB| Open rates'!AP26*0.85</f>
        <v>71995</v>
      </c>
      <c r="AQ26" s="43">
        <f>'BAR BB| Open rates'!AQ26*0.85</f>
        <v>71995</v>
      </c>
      <c r="AR26" s="43">
        <f>'BAR BB| Open rates'!AR26*0.85</f>
        <v>74460</v>
      </c>
      <c r="AS26" s="43">
        <f>'BAR BB| Open rates'!AS26*0.85</f>
        <v>71995</v>
      </c>
      <c r="AT26" s="43">
        <f>'BAR BB| Open rates'!AT26*0.85</f>
        <v>74460</v>
      </c>
      <c r="AU26" s="43">
        <f>'BAR BB| Open rates'!AU26*0.85</f>
        <v>71995</v>
      </c>
      <c r="AV26" s="43">
        <f>'BAR BB| Open rates'!AV26*0.85</f>
        <v>88485</v>
      </c>
      <c r="AW26" s="43">
        <f>'BAR BB| Open rates'!AW26*0.85</f>
        <v>72675</v>
      </c>
      <c r="AX26" s="43">
        <f>'BAR BB| Open rates'!AX26*0.85</f>
        <v>56695</v>
      </c>
      <c r="AY26" s="43">
        <f>'BAR BB| Open rates'!AY26*0.85</f>
        <v>53295</v>
      </c>
      <c r="AZ26" s="43">
        <f>'BAR BB| Open rates'!AZ26*0.85</f>
        <v>56695</v>
      </c>
      <c r="BA26" s="43">
        <f>'BAR BB| Open rates'!BA26*0.85</f>
        <v>49045</v>
      </c>
      <c r="BB26" s="43">
        <f>'BAR BB| Open rates'!BB26*0.85</f>
        <v>47345</v>
      </c>
      <c r="BC26" s="43">
        <f>'BAR BB| Open rates'!BC26*0.85</f>
        <v>49045</v>
      </c>
      <c r="BD26" s="43">
        <f>'BAR BB| Open rates'!BD26*0.85</f>
        <v>47345</v>
      </c>
      <c r="BE26" s="43">
        <f>'BAR BB| Open rates'!BE26*0.85</f>
        <v>40375</v>
      </c>
      <c r="BF26" s="43">
        <f>'BAR BB| Open rates'!BF26*0.85</f>
        <v>38930</v>
      </c>
      <c r="BG26" s="43">
        <f>'BAR BB| Open rates'!BG26*0.85</f>
        <v>37230</v>
      </c>
      <c r="BH26" s="43">
        <f>'BAR BB| Open rates'!BH26*0.85</f>
        <v>37230</v>
      </c>
      <c r="BI26" s="43">
        <f>'BAR BB| Open rates'!BI26*0.85</f>
        <v>36380</v>
      </c>
      <c r="BJ26" s="43">
        <f>'BAR BB| Open rates'!BJ26*0.85</f>
        <v>37230</v>
      </c>
      <c r="BK26" s="43">
        <f>'BAR BB| Open rates'!BK26*0.85</f>
        <v>36380</v>
      </c>
      <c r="BL26" s="43">
        <f>'BAR BB| Open rates'!BL26*0.85</f>
        <v>37230</v>
      </c>
    </row>
    <row r="27" spans="1:64" s="36" customFormat="1" ht="12" customHeight="1" x14ac:dyDescent="0.2">
      <c r="A27" s="237">
        <v>4</v>
      </c>
      <c r="B27" s="43">
        <f>'BAR BB| Open rates'!B27*0.85</f>
        <v>52870</v>
      </c>
      <c r="C27" s="43">
        <f>'BAR BB| Open rates'!C27*0.85</f>
        <v>49470</v>
      </c>
      <c r="D27" s="43">
        <f>'BAR BB| Open rates'!D27*0.85</f>
        <v>49470</v>
      </c>
      <c r="E27" s="43">
        <f>'BAR BB| Open rates'!E27*0.85</f>
        <v>52870</v>
      </c>
      <c r="F27" s="43">
        <f>'BAR BB| Open rates'!F27*0.85</f>
        <v>49470</v>
      </c>
      <c r="G27" s="43">
        <f>'BAR BB| Open rates'!G27*0.85</f>
        <v>49470</v>
      </c>
      <c r="H27" s="43">
        <f>'BAR BB| Open rates'!H27*0.85</f>
        <v>43520</v>
      </c>
      <c r="I27" s="43">
        <f>'BAR BB| Open rates'!I27*0.85</f>
        <v>41650</v>
      </c>
      <c r="J27" s="43">
        <f>'BAR BB| Open rates'!J27*0.85</f>
        <v>40205</v>
      </c>
      <c r="K27" s="43">
        <f>'BAR BB| Open rates'!K27*0.85</f>
        <v>38505</v>
      </c>
      <c r="L27" s="43">
        <f>'BAR BB| Open rates'!L27*0.85</f>
        <v>40205</v>
      </c>
      <c r="M27" s="43">
        <f>'BAR BB| Open rates'!M27*0.85</f>
        <v>38505</v>
      </c>
      <c r="N27" s="43">
        <f>'BAR BB| Open rates'!N27*0.85</f>
        <v>40205</v>
      </c>
      <c r="O27" s="43">
        <f>'BAR BB| Open rates'!O27*0.85</f>
        <v>38505</v>
      </c>
      <c r="P27" s="43">
        <f>'BAR BB| Open rates'!P27*0.85</f>
        <v>40205</v>
      </c>
      <c r="Q27" s="43">
        <f>'BAR BB| Open rates'!Q27*0.85</f>
        <v>38505</v>
      </c>
      <c r="R27" s="43">
        <f>'BAR BB| Open rates'!R27*0.85</f>
        <v>38505</v>
      </c>
      <c r="S27" s="43">
        <f>'BAR BB| Open rates'!S27*0.85</f>
        <v>40205</v>
      </c>
      <c r="T27" s="43">
        <f>'BAR BB| Open rates'!T27*0.85</f>
        <v>38505</v>
      </c>
      <c r="U27" s="43">
        <f>'BAR BB| Open rates'!U27*0.85</f>
        <v>40205</v>
      </c>
      <c r="V27" s="43">
        <f>'BAR BB| Open rates'!V27*0.85</f>
        <v>40205</v>
      </c>
      <c r="W27" s="43">
        <f>'BAR BB| Open rates'!W27*0.85</f>
        <v>43520</v>
      </c>
      <c r="X27" s="43">
        <f>'BAR BB| Open rates'!X27*0.85</f>
        <v>49470</v>
      </c>
      <c r="Y27" s="43">
        <f>'BAR BB| Open rates'!Y27*0.85</f>
        <v>160565</v>
      </c>
      <c r="Z27" s="43">
        <f>'BAR BB| Open rates'!Z27*0.85</f>
        <v>177480</v>
      </c>
      <c r="AA27" s="43">
        <f>'BAR BB| Open rates'!AA27*0.85</f>
        <v>185980</v>
      </c>
      <c r="AB27" s="43">
        <f>'BAR BB| Open rates'!AB27*0.85</f>
        <v>194565</v>
      </c>
      <c r="AC27" s="43">
        <f>'BAR BB| Open rates'!AC27*0.85</f>
        <v>188275</v>
      </c>
      <c r="AD27" s="43">
        <f>'BAR BB| Open rates'!AD27*0.85</f>
        <v>185980</v>
      </c>
      <c r="AE27" s="43">
        <f>'BAR BB| Open rates'!AE27*0.85</f>
        <v>93245</v>
      </c>
      <c r="AF27" s="43">
        <f>'BAR BB| Open rates'!AF27*0.85</f>
        <v>84745</v>
      </c>
      <c r="AG27" s="43">
        <f>'BAR BB| Open rates'!AG27*0.85</f>
        <v>53295</v>
      </c>
      <c r="AH27" s="43">
        <f>'BAR BB| Open rates'!AH27*0.85</f>
        <v>57545</v>
      </c>
      <c r="AI27" s="43">
        <f>'BAR BB| Open rates'!AI27*0.85</f>
        <v>55845</v>
      </c>
      <c r="AJ27" s="43">
        <f>'BAR BB| Open rates'!AJ27*0.85</f>
        <v>53295</v>
      </c>
      <c r="AK27" s="43">
        <f>'BAR BB| Open rates'!AK27*0.85</f>
        <v>55845</v>
      </c>
      <c r="AL27" s="43">
        <f>'BAR BB| Open rates'!AL27*0.85</f>
        <v>53295</v>
      </c>
      <c r="AM27" s="43">
        <f>'BAR BB| Open rates'!AM27*0.85</f>
        <v>55845</v>
      </c>
      <c r="AN27" s="43">
        <f>'BAR BB| Open rates'!AN27*0.85</f>
        <v>61795</v>
      </c>
      <c r="AO27" s="43">
        <f>'BAR BB| Open rates'!AO27*0.85</f>
        <v>64345</v>
      </c>
      <c r="AP27" s="43">
        <f>'BAR BB| Open rates'!AP27*0.85</f>
        <v>74545</v>
      </c>
      <c r="AQ27" s="43">
        <f>'BAR BB| Open rates'!AQ27*0.85</f>
        <v>74545</v>
      </c>
      <c r="AR27" s="43">
        <f>'BAR BB| Open rates'!AR27*0.85</f>
        <v>77010</v>
      </c>
      <c r="AS27" s="43">
        <f>'BAR BB| Open rates'!AS27*0.85</f>
        <v>74545</v>
      </c>
      <c r="AT27" s="43">
        <f>'BAR BB| Open rates'!AT27*0.85</f>
        <v>77010</v>
      </c>
      <c r="AU27" s="43">
        <f>'BAR BB| Open rates'!AU27*0.85</f>
        <v>74545</v>
      </c>
      <c r="AV27" s="43">
        <f>'BAR BB| Open rates'!AV27*0.85</f>
        <v>91035</v>
      </c>
      <c r="AW27" s="43">
        <f>'BAR BB| Open rates'!AW27*0.85</f>
        <v>75225</v>
      </c>
      <c r="AX27" s="43">
        <f>'BAR BB| Open rates'!AX27*0.85</f>
        <v>59245</v>
      </c>
      <c r="AY27" s="43">
        <f>'BAR BB| Open rates'!AY27*0.85</f>
        <v>55845</v>
      </c>
      <c r="AZ27" s="43">
        <f>'BAR BB| Open rates'!AZ27*0.85</f>
        <v>59245</v>
      </c>
      <c r="BA27" s="43">
        <f>'BAR BB| Open rates'!BA27*0.85</f>
        <v>51595</v>
      </c>
      <c r="BB27" s="43">
        <f>'BAR BB| Open rates'!BB27*0.85</f>
        <v>49895</v>
      </c>
      <c r="BC27" s="43">
        <f>'BAR BB| Open rates'!BC27*0.85</f>
        <v>51595</v>
      </c>
      <c r="BD27" s="43">
        <f>'BAR BB| Open rates'!BD27*0.85</f>
        <v>49895</v>
      </c>
      <c r="BE27" s="43">
        <f>'BAR BB| Open rates'!BE27*0.85</f>
        <v>42925</v>
      </c>
      <c r="BF27" s="43">
        <f>'BAR BB| Open rates'!BF27*0.85</f>
        <v>41480</v>
      </c>
      <c r="BG27" s="43">
        <f>'BAR BB| Open rates'!BG27*0.85</f>
        <v>39780</v>
      </c>
      <c r="BH27" s="43">
        <f>'BAR BB| Open rates'!BH27*0.85</f>
        <v>39780</v>
      </c>
      <c r="BI27" s="43">
        <f>'BAR BB| Open rates'!BI27*0.85</f>
        <v>38930</v>
      </c>
      <c r="BJ27" s="43">
        <f>'BAR BB| Open rates'!BJ27*0.85</f>
        <v>39780</v>
      </c>
      <c r="BK27" s="43">
        <f>'BAR BB| Open rates'!BK27*0.85</f>
        <v>38930</v>
      </c>
      <c r="BL27" s="43">
        <f>'BAR BB| Open rates'!BL27*0.85</f>
        <v>39780</v>
      </c>
    </row>
    <row r="28" spans="1:6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64" s="36" customFormat="1" ht="12" customHeight="1" x14ac:dyDescent="0.2">
      <c r="A29" s="237">
        <v>1</v>
      </c>
      <c r="B29" s="43">
        <f>'BAR BB| Open rates'!B29*0.85</f>
        <v>49895</v>
      </c>
      <c r="C29" s="43">
        <f>'BAR BB| Open rates'!C29*0.85</f>
        <v>46495</v>
      </c>
      <c r="D29" s="43">
        <f>'BAR BB| Open rates'!D29*0.85</f>
        <v>46495</v>
      </c>
      <c r="E29" s="43">
        <f>'BAR BB| Open rates'!E29*0.85</f>
        <v>49895</v>
      </c>
      <c r="F29" s="43">
        <f>'BAR BB| Open rates'!F29*0.85</f>
        <v>46495</v>
      </c>
      <c r="G29" s="43">
        <f>'BAR BB| Open rates'!G29*0.85</f>
        <v>46495</v>
      </c>
      <c r="H29" s="43">
        <f>'BAR BB| Open rates'!H29*0.85</f>
        <v>40545</v>
      </c>
      <c r="I29" s="43">
        <f>'BAR BB| Open rates'!I29*0.85</f>
        <v>38675</v>
      </c>
      <c r="J29" s="43">
        <f>'BAR BB| Open rates'!J29*0.85</f>
        <v>37230</v>
      </c>
      <c r="K29" s="43">
        <f>'BAR BB| Open rates'!K29*0.85</f>
        <v>35530</v>
      </c>
      <c r="L29" s="43">
        <f>'BAR BB| Open rates'!L29*0.85</f>
        <v>37230</v>
      </c>
      <c r="M29" s="43">
        <f>'BAR BB| Open rates'!M29*0.85</f>
        <v>35530</v>
      </c>
      <c r="N29" s="43">
        <f>'BAR BB| Open rates'!N29*0.85</f>
        <v>37230</v>
      </c>
      <c r="O29" s="43">
        <f>'BAR BB| Open rates'!O29*0.85</f>
        <v>35530</v>
      </c>
      <c r="P29" s="43">
        <f>'BAR BB| Open rates'!P29*0.85</f>
        <v>37230</v>
      </c>
      <c r="Q29" s="43">
        <f>'BAR BB| Open rates'!Q29*0.85</f>
        <v>35530</v>
      </c>
      <c r="R29" s="43">
        <f>'BAR BB| Open rates'!R29*0.85</f>
        <v>35530</v>
      </c>
      <c r="S29" s="43">
        <f>'BAR BB| Open rates'!S29*0.85</f>
        <v>37230</v>
      </c>
      <c r="T29" s="43">
        <f>'BAR BB| Open rates'!T29*0.85</f>
        <v>35530</v>
      </c>
      <c r="U29" s="43">
        <f>'BAR BB| Open rates'!U29*0.85</f>
        <v>37230</v>
      </c>
      <c r="V29" s="43">
        <f>'BAR BB| Open rates'!V29*0.85</f>
        <v>37230</v>
      </c>
      <c r="W29" s="43">
        <f>'BAR BB| Open rates'!W29*0.85</f>
        <v>40545</v>
      </c>
      <c r="X29" s="43">
        <f>'BAR BB| Open rates'!X29*0.85</f>
        <v>46495</v>
      </c>
      <c r="Y29" s="43">
        <f>'BAR BB| Open rates'!Y29*0.85</f>
        <v>186915</v>
      </c>
      <c r="Z29" s="43">
        <f>'BAR BB| Open rates'!Z29*0.85</f>
        <v>203830</v>
      </c>
      <c r="AA29" s="43">
        <f>'BAR BB| Open rates'!AA29*0.85</f>
        <v>212330</v>
      </c>
      <c r="AB29" s="43">
        <f>'BAR BB| Open rates'!AB29*0.85</f>
        <v>220915</v>
      </c>
      <c r="AC29" s="43">
        <f>'BAR BB| Open rates'!AC29*0.85</f>
        <v>214625</v>
      </c>
      <c r="AD29" s="43">
        <f>'BAR BB| Open rates'!AD29*0.85</f>
        <v>212330</v>
      </c>
      <c r="AE29" s="43">
        <f>'BAR BB| Open rates'!AE29*0.85</f>
        <v>89845</v>
      </c>
      <c r="AF29" s="43">
        <f>'BAR BB| Open rates'!AF29*0.85</f>
        <v>81345</v>
      </c>
      <c r="AG29" s="43">
        <f>'BAR BB| Open rates'!AG29*0.85</f>
        <v>49895</v>
      </c>
      <c r="AH29" s="43">
        <f>'BAR BB| Open rates'!AH29*0.85</f>
        <v>54145</v>
      </c>
      <c r="AI29" s="43">
        <f>'BAR BB| Open rates'!AI29*0.85</f>
        <v>52445</v>
      </c>
      <c r="AJ29" s="43">
        <f>'BAR BB| Open rates'!AJ29*0.85</f>
        <v>49895</v>
      </c>
      <c r="AK29" s="43">
        <f>'BAR BB| Open rates'!AK29*0.85</f>
        <v>52445</v>
      </c>
      <c r="AL29" s="43">
        <f>'BAR BB| Open rates'!AL29*0.85</f>
        <v>49895</v>
      </c>
      <c r="AM29" s="43">
        <f>'BAR BB| Open rates'!AM29*0.85</f>
        <v>52445</v>
      </c>
      <c r="AN29" s="43">
        <f>'BAR BB| Open rates'!AN29*0.85</f>
        <v>58395</v>
      </c>
      <c r="AO29" s="43">
        <f>'BAR BB| Open rates'!AO29*0.85</f>
        <v>60945</v>
      </c>
      <c r="AP29" s="43">
        <f>'BAR BB| Open rates'!AP29*0.85</f>
        <v>71995</v>
      </c>
      <c r="AQ29" s="43">
        <f>'BAR BB| Open rates'!AQ29*0.85</f>
        <v>71995</v>
      </c>
      <c r="AR29" s="43">
        <f>'BAR BB| Open rates'!AR29*0.85</f>
        <v>74460</v>
      </c>
      <c r="AS29" s="43">
        <f>'BAR BB| Open rates'!AS29*0.85</f>
        <v>71995</v>
      </c>
      <c r="AT29" s="43">
        <f>'BAR BB| Open rates'!AT29*0.85</f>
        <v>74460</v>
      </c>
      <c r="AU29" s="43">
        <f>'BAR BB| Open rates'!AU29*0.85</f>
        <v>71995</v>
      </c>
      <c r="AV29" s="43">
        <f>'BAR BB| Open rates'!AV29*0.85</f>
        <v>95370</v>
      </c>
      <c r="AW29" s="43">
        <f>'BAR BB| Open rates'!AW29*0.85</f>
        <v>69275</v>
      </c>
      <c r="AX29" s="43">
        <f>'BAR BB| Open rates'!AX29*0.85</f>
        <v>53295</v>
      </c>
      <c r="AY29" s="43">
        <f>'BAR BB| Open rates'!AY29*0.85</f>
        <v>49895</v>
      </c>
      <c r="AZ29" s="43">
        <f>'BAR BB| Open rates'!AZ29*0.85</f>
        <v>53295</v>
      </c>
      <c r="BA29" s="43">
        <f>'BAR BB| Open rates'!BA29*0.85</f>
        <v>45645</v>
      </c>
      <c r="BB29" s="43">
        <f>'BAR BB| Open rates'!BB29*0.85</f>
        <v>43945</v>
      </c>
      <c r="BC29" s="43">
        <f>'BAR BB| Open rates'!BC29*0.85</f>
        <v>45645</v>
      </c>
      <c r="BD29" s="43">
        <f>'BAR BB| Open rates'!BD29*0.85</f>
        <v>43945</v>
      </c>
      <c r="BE29" s="43">
        <f>'BAR BB| Open rates'!BE29*0.85</f>
        <v>38675</v>
      </c>
      <c r="BF29" s="43">
        <f>'BAR BB| Open rates'!BF29*0.85</f>
        <v>37230</v>
      </c>
      <c r="BG29" s="43">
        <f>'BAR BB| Open rates'!BG29*0.85</f>
        <v>35530</v>
      </c>
      <c r="BH29" s="43">
        <f>'BAR BB| Open rates'!BH29*0.85</f>
        <v>35530</v>
      </c>
      <c r="BI29" s="43">
        <f>'BAR BB| Open rates'!BI29*0.85</f>
        <v>34680</v>
      </c>
      <c r="BJ29" s="43">
        <f>'BAR BB| Open rates'!BJ29*0.85</f>
        <v>35530</v>
      </c>
      <c r="BK29" s="43">
        <f>'BAR BB| Open rates'!BK29*0.85</f>
        <v>34680</v>
      </c>
      <c r="BL29" s="43">
        <f>'BAR BB| Open rates'!BL29*0.85</f>
        <v>35530</v>
      </c>
    </row>
    <row r="30" spans="1:64" s="36" customFormat="1" ht="12" customHeight="1" x14ac:dyDescent="0.2">
      <c r="A30" s="237">
        <v>2</v>
      </c>
      <c r="B30" s="43">
        <f>'BAR BB| Open rates'!B30*0.85</f>
        <v>52020</v>
      </c>
      <c r="C30" s="43">
        <f>'BAR BB| Open rates'!C30*0.85</f>
        <v>48620</v>
      </c>
      <c r="D30" s="43">
        <f>'BAR BB| Open rates'!D30*0.85</f>
        <v>48620</v>
      </c>
      <c r="E30" s="43">
        <f>'BAR BB| Open rates'!E30*0.85</f>
        <v>52020</v>
      </c>
      <c r="F30" s="43">
        <f>'BAR BB| Open rates'!F30*0.85</f>
        <v>48620</v>
      </c>
      <c r="G30" s="43">
        <f>'BAR BB| Open rates'!G30*0.85</f>
        <v>48620</v>
      </c>
      <c r="H30" s="43">
        <f>'BAR BB| Open rates'!H30*0.85</f>
        <v>42670</v>
      </c>
      <c r="I30" s="43">
        <f>'BAR BB| Open rates'!I30*0.85</f>
        <v>40800</v>
      </c>
      <c r="J30" s="43">
        <f>'BAR BB| Open rates'!J30*0.85</f>
        <v>39355</v>
      </c>
      <c r="K30" s="43">
        <f>'BAR BB| Open rates'!K30*0.85</f>
        <v>37655</v>
      </c>
      <c r="L30" s="43">
        <f>'BAR BB| Open rates'!L30*0.85</f>
        <v>39355</v>
      </c>
      <c r="M30" s="43">
        <f>'BAR BB| Open rates'!M30*0.85</f>
        <v>37655</v>
      </c>
      <c r="N30" s="43">
        <f>'BAR BB| Open rates'!N30*0.85</f>
        <v>39355</v>
      </c>
      <c r="O30" s="43">
        <f>'BAR BB| Open rates'!O30*0.85</f>
        <v>37655</v>
      </c>
      <c r="P30" s="43">
        <f>'BAR BB| Open rates'!P30*0.85</f>
        <v>39355</v>
      </c>
      <c r="Q30" s="43">
        <f>'BAR BB| Open rates'!Q30*0.85</f>
        <v>37655</v>
      </c>
      <c r="R30" s="43">
        <f>'BAR BB| Open rates'!R30*0.85</f>
        <v>37655</v>
      </c>
      <c r="S30" s="43">
        <f>'BAR BB| Open rates'!S30*0.85</f>
        <v>39355</v>
      </c>
      <c r="T30" s="43">
        <f>'BAR BB| Open rates'!T30*0.85</f>
        <v>37655</v>
      </c>
      <c r="U30" s="43">
        <f>'BAR BB| Open rates'!U30*0.85</f>
        <v>39355</v>
      </c>
      <c r="V30" s="43">
        <f>'BAR BB| Open rates'!V30*0.85</f>
        <v>39355</v>
      </c>
      <c r="W30" s="43">
        <f>'BAR BB| Open rates'!W30*0.85</f>
        <v>42670</v>
      </c>
      <c r="X30" s="43">
        <f>'BAR BB| Open rates'!X30*0.85</f>
        <v>48620</v>
      </c>
      <c r="Y30" s="43">
        <f>'BAR BB| Open rates'!Y30*0.85</f>
        <v>189465</v>
      </c>
      <c r="Z30" s="43">
        <f>'BAR BB| Open rates'!Z30*0.85</f>
        <v>206380</v>
      </c>
      <c r="AA30" s="43">
        <f>'BAR BB| Open rates'!AA30*0.85</f>
        <v>214880</v>
      </c>
      <c r="AB30" s="43">
        <f>'BAR BB| Open rates'!AB30*0.85</f>
        <v>223465</v>
      </c>
      <c r="AC30" s="43">
        <f>'BAR BB| Open rates'!AC30*0.85</f>
        <v>217175</v>
      </c>
      <c r="AD30" s="43">
        <f>'BAR BB| Open rates'!AD30*0.85</f>
        <v>214880</v>
      </c>
      <c r="AE30" s="43">
        <f>'BAR BB| Open rates'!AE30*0.85</f>
        <v>92395</v>
      </c>
      <c r="AF30" s="43">
        <f>'BAR BB| Open rates'!AF30*0.85</f>
        <v>83895</v>
      </c>
      <c r="AG30" s="43">
        <f>'BAR BB| Open rates'!AG30*0.85</f>
        <v>52445</v>
      </c>
      <c r="AH30" s="43">
        <f>'BAR BB| Open rates'!AH30*0.85</f>
        <v>56695</v>
      </c>
      <c r="AI30" s="43">
        <f>'BAR BB| Open rates'!AI30*0.85</f>
        <v>54995</v>
      </c>
      <c r="AJ30" s="43">
        <f>'BAR BB| Open rates'!AJ30*0.85</f>
        <v>52445</v>
      </c>
      <c r="AK30" s="43">
        <f>'BAR BB| Open rates'!AK30*0.85</f>
        <v>54995</v>
      </c>
      <c r="AL30" s="43">
        <f>'BAR BB| Open rates'!AL30*0.85</f>
        <v>52445</v>
      </c>
      <c r="AM30" s="43">
        <f>'BAR BB| Open rates'!AM30*0.85</f>
        <v>54995</v>
      </c>
      <c r="AN30" s="43">
        <f>'BAR BB| Open rates'!AN30*0.85</f>
        <v>60945</v>
      </c>
      <c r="AO30" s="43">
        <f>'BAR BB| Open rates'!AO30*0.85</f>
        <v>63495</v>
      </c>
      <c r="AP30" s="43">
        <f>'BAR BB| Open rates'!AP30*0.85</f>
        <v>74545</v>
      </c>
      <c r="AQ30" s="43">
        <f>'BAR BB| Open rates'!AQ30*0.85</f>
        <v>74545</v>
      </c>
      <c r="AR30" s="43">
        <f>'BAR BB| Open rates'!AR30*0.85</f>
        <v>77010</v>
      </c>
      <c r="AS30" s="43">
        <f>'BAR BB| Open rates'!AS30*0.85</f>
        <v>74545</v>
      </c>
      <c r="AT30" s="43">
        <f>'BAR BB| Open rates'!AT30*0.85</f>
        <v>77010</v>
      </c>
      <c r="AU30" s="43">
        <f>'BAR BB| Open rates'!AU30*0.85</f>
        <v>74545</v>
      </c>
      <c r="AV30" s="43">
        <f>'BAR BB| Open rates'!AV30*0.85</f>
        <v>97920</v>
      </c>
      <c r="AW30" s="43">
        <f>'BAR BB| Open rates'!AW30*0.85</f>
        <v>71825</v>
      </c>
      <c r="AX30" s="43">
        <f>'BAR BB| Open rates'!AX30*0.85</f>
        <v>55845</v>
      </c>
      <c r="AY30" s="43">
        <f>'BAR BB| Open rates'!AY30*0.85</f>
        <v>52445</v>
      </c>
      <c r="AZ30" s="43">
        <f>'BAR BB| Open rates'!AZ30*0.85</f>
        <v>55845</v>
      </c>
      <c r="BA30" s="43">
        <f>'BAR BB| Open rates'!BA30*0.85</f>
        <v>48195</v>
      </c>
      <c r="BB30" s="43">
        <f>'BAR BB| Open rates'!BB30*0.85</f>
        <v>46495</v>
      </c>
      <c r="BC30" s="43">
        <f>'BAR BB| Open rates'!BC30*0.85</f>
        <v>48195</v>
      </c>
      <c r="BD30" s="43">
        <f>'BAR BB| Open rates'!BD30*0.85</f>
        <v>46495</v>
      </c>
      <c r="BE30" s="43">
        <f>'BAR BB| Open rates'!BE30*0.85</f>
        <v>41225</v>
      </c>
      <c r="BF30" s="43">
        <f>'BAR BB| Open rates'!BF30*0.85</f>
        <v>39780</v>
      </c>
      <c r="BG30" s="43">
        <f>'BAR BB| Open rates'!BG30*0.85</f>
        <v>38080</v>
      </c>
      <c r="BH30" s="43">
        <f>'BAR BB| Open rates'!BH30*0.85</f>
        <v>38080</v>
      </c>
      <c r="BI30" s="43">
        <f>'BAR BB| Open rates'!BI30*0.85</f>
        <v>37230</v>
      </c>
      <c r="BJ30" s="43">
        <f>'BAR BB| Open rates'!BJ30*0.85</f>
        <v>38080</v>
      </c>
      <c r="BK30" s="43">
        <f>'BAR BB| Open rates'!BK30*0.85</f>
        <v>37230</v>
      </c>
      <c r="BL30" s="43">
        <f>'BAR BB| Open rates'!BL30*0.85</f>
        <v>38080</v>
      </c>
    </row>
    <row r="31" spans="1:64" s="36" customFormat="1" ht="12" customHeight="1" x14ac:dyDescent="0.2">
      <c r="A31" s="237">
        <v>3</v>
      </c>
      <c r="B31" s="43">
        <f>'BAR BB| Open rates'!B31*0.85</f>
        <v>54145</v>
      </c>
      <c r="C31" s="43">
        <f>'BAR BB| Open rates'!C31*0.85</f>
        <v>50745</v>
      </c>
      <c r="D31" s="43">
        <f>'BAR BB| Open rates'!D31*0.85</f>
        <v>50745</v>
      </c>
      <c r="E31" s="43">
        <f>'BAR BB| Open rates'!E31*0.85</f>
        <v>54145</v>
      </c>
      <c r="F31" s="43">
        <f>'BAR BB| Open rates'!F31*0.85</f>
        <v>50745</v>
      </c>
      <c r="G31" s="43">
        <f>'BAR BB| Open rates'!G31*0.85</f>
        <v>50745</v>
      </c>
      <c r="H31" s="43">
        <f>'BAR BB| Open rates'!H31*0.85</f>
        <v>44795</v>
      </c>
      <c r="I31" s="43">
        <f>'BAR BB| Open rates'!I31*0.85</f>
        <v>42925</v>
      </c>
      <c r="J31" s="43">
        <f>'BAR BB| Open rates'!J31*0.85</f>
        <v>41480</v>
      </c>
      <c r="K31" s="43">
        <f>'BAR BB| Open rates'!K31*0.85</f>
        <v>39780</v>
      </c>
      <c r="L31" s="43">
        <f>'BAR BB| Open rates'!L31*0.85</f>
        <v>41480</v>
      </c>
      <c r="M31" s="43">
        <f>'BAR BB| Open rates'!M31*0.85</f>
        <v>39780</v>
      </c>
      <c r="N31" s="43">
        <f>'BAR BB| Open rates'!N31*0.85</f>
        <v>41480</v>
      </c>
      <c r="O31" s="43">
        <f>'BAR BB| Open rates'!O31*0.85</f>
        <v>39780</v>
      </c>
      <c r="P31" s="43">
        <f>'BAR BB| Open rates'!P31*0.85</f>
        <v>41480</v>
      </c>
      <c r="Q31" s="43">
        <f>'BAR BB| Open rates'!Q31*0.85</f>
        <v>39780</v>
      </c>
      <c r="R31" s="43">
        <f>'BAR BB| Open rates'!R31*0.85</f>
        <v>39780</v>
      </c>
      <c r="S31" s="43">
        <f>'BAR BB| Open rates'!S31*0.85</f>
        <v>41480</v>
      </c>
      <c r="T31" s="43">
        <f>'BAR BB| Open rates'!T31*0.85</f>
        <v>39780</v>
      </c>
      <c r="U31" s="43">
        <f>'BAR BB| Open rates'!U31*0.85</f>
        <v>41480</v>
      </c>
      <c r="V31" s="43">
        <f>'BAR BB| Open rates'!V31*0.85</f>
        <v>41480</v>
      </c>
      <c r="W31" s="43">
        <f>'BAR BB| Open rates'!W31*0.85</f>
        <v>44795</v>
      </c>
      <c r="X31" s="43">
        <f>'BAR BB| Open rates'!X31*0.85</f>
        <v>50745</v>
      </c>
      <c r="Y31" s="43">
        <f>'BAR BB| Open rates'!Y31*0.85</f>
        <v>192015</v>
      </c>
      <c r="Z31" s="43">
        <f>'BAR BB| Open rates'!Z31*0.85</f>
        <v>208930</v>
      </c>
      <c r="AA31" s="43">
        <f>'BAR BB| Open rates'!AA31*0.85</f>
        <v>217430</v>
      </c>
      <c r="AB31" s="43">
        <f>'BAR BB| Open rates'!AB31*0.85</f>
        <v>226015</v>
      </c>
      <c r="AC31" s="43">
        <f>'BAR BB| Open rates'!AC31*0.85</f>
        <v>219725</v>
      </c>
      <c r="AD31" s="43">
        <f>'BAR BB| Open rates'!AD31*0.85</f>
        <v>217430</v>
      </c>
      <c r="AE31" s="43">
        <f>'BAR BB| Open rates'!AE31*0.85</f>
        <v>94945</v>
      </c>
      <c r="AF31" s="43">
        <f>'BAR BB| Open rates'!AF31*0.85</f>
        <v>86445</v>
      </c>
      <c r="AG31" s="43">
        <f>'BAR BB| Open rates'!AG31*0.85</f>
        <v>54995</v>
      </c>
      <c r="AH31" s="43">
        <f>'BAR BB| Open rates'!AH31*0.85</f>
        <v>59245</v>
      </c>
      <c r="AI31" s="43">
        <f>'BAR BB| Open rates'!AI31*0.85</f>
        <v>57545</v>
      </c>
      <c r="AJ31" s="43">
        <f>'BAR BB| Open rates'!AJ31*0.85</f>
        <v>54995</v>
      </c>
      <c r="AK31" s="43">
        <f>'BAR BB| Open rates'!AK31*0.85</f>
        <v>57545</v>
      </c>
      <c r="AL31" s="43">
        <f>'BAR BB| Open rates'!AL31*0.85</f>
        <v>54995</v>
      </c>
      <c r="AM31" s="43">
        <f>'BAR BB| Open rates'!AM31*0.85</f>
        <v>57545</v>
      </c>
      <c r="AN31" s="43">
        <f>'BAR BB| Open rates'!AN31*0.85</f>
        <v>63495</v>
      </c>
      <c r="AO31" s="43">
        <f>'BAR BB| Open rates'!AO31*0.85</f>
        <v>66045</v>
      </c>
      <c r="AP31" s="43">
        <f>'BAR BB| Open rates'!AP31*0.85</f>
        <v>77095</v>
      </c>
      <c r="AQ31" s="43">
        <f>'BAR BB| Open rates'!AQ31*0.85</f>
        <v>77095</v>
      </c>
      <c r="AR31" s="43">
        <f>'BAR BB| Open rates'!AR31*0.85</f>
        <v>79560</v>
      </c>
      <c r="AS31" s="43">
        <f>'BAR BB| Open rates'!AS31*0.85</f>
        <v>77095</v>
      </c>
      <c r="AT31" s="43">
        <f>'BAR BB| Open rates'!AT31*0.85</f>
        <v>79560</v>
      </c>
      <c r="AU31" s="43">
        <f>'BAR BB| Open rates'!AU31*0.85</f>
        <v>77095</v>
      </c>
      <c r="AV31" s="43">
        <f>'BAR BB| Open rates'!AV31*0.85</f>
        <v>100470</v>
      </c>
      <c r="AW31" s="43">
        <f>'BAR BB| Open rates'!AW31*0.85</f>
        <v>74375</v>
      </c>
      <c r="AX31" s="43">
        <f>'BAR BB| Open rates'!AX31*0.85</f>
        <v>58395</v>
      </c>
      <c r="AY31" s="43">
        <f>'BAR BB| Open rates'!AY31*0.85</f>
        <v>54995</v>
      </c>
      <c r="AZ31" s="43">
        <f>'BAR BB| Open rates'!AZ31*0.85</f>
        <v>58395</v>
      </c>
      <c r="BA31" s="43">
        <f>'BAR BB| Open rates'!BA31*0.85</f>
        <v>50745</v>
      </c>
      <c r="BB31" s="43">
        <f>'BAR BB| Open rates'!BB31*0.85</f>
        <v>49045</v>
      </c>
      <c r="BC31" s="43">
        <f>'BAR BB| Open rates'!BC31*0.85</f>
        <v>50745</v>
      </c>
      <c r="BD31" s="43">
        <f>'BAR BB| Open rates'!BD31*0.85</f>
        <v>49045</v>
      </c>
      <c r="BE31" s="43">
        <f>'BAR BB| Open rates'!BE31*0.85</f>
        <v>43775</v>
      </c>
      <c r="BF31" s="43">
        <f>'BAR BB| Open rates'!BF31*0.85</f>
        <v>42330</v>
      </c>
      <c r="BG31" s="43">
        <f>'BAR BB| Open rates'!BG31*0.85</f>
        <v>40630</v>
      </c>
      <c r="BH31" s="43">
        <f>'BAR BB| Open rates'!BH31*0.85</f>
        <v>40630</v>
      </c>
      <c r="BI31" s="43">
        <f>'BAR BB| Open rates'!BI31*0.85</f>
        <v>39780</v>
      </c>
      <c r="BJ31" s="43">
        <f>'BAR BB| Open rates'!BJ31*0.85</f>
        <v>40630</v>
      </c>
      <c r="BK31" s="43">
        <f>'BAR BB| Open rates'!BK31*0.85</f>
        <v>39780</v>
      </c>
      <c r="BL31" s="43">
        <f>'BAR BB| Open rates'!BL31*0.85</f>
        <v>40630</v>
      </c>
    </row>
    <row r="32" spans="1:64" s="36" customFormat="1" ht="12" customHeight="1" x14ac:dyDescent="0.2">
      <c r="A32" s="237">
        <v>4</v>
      </c>
      <c r="B32" s="43">
        <f>'BAR BB| Open rates'!B32*0.85</f>
        <v>56270</v>
      </c>
      <c r="C32" s="43">
        <f>'BAR BB| Open rates'!C32*0.85</f>
        <v>52870</v>
      </c>
      <c r="D32" s="43">
        <f>'BAR BB| Open rates'!D32*0.85</f>
        <v>52870</v>
      </c>
      <c r="E32" s="43">
        <f>'BAR BB| Open rates'!E32*0.85</f>
        <v>56270</v>
      </c>
      <c r="F32" s="43">
        <f>'BAR BB| Open rates'!F32*0.85</f>
        <v>52870</v>
      </c>
      <c r="G32" s="43">
        <f>'BAR BB| Open rates'!G32*0.85</f>
        <v>52870</v>
      </c>
      <c r="H32" s="43">
        <f>'BAR BB| Open rates'!H32*0.85</f>
        <v>46920</v>
      </c>
      <c r="I32" s="43">
        <f>'BAR BB| Open rates'!I32*0.85</f>
        <v>45050</v>
      </c>
      <c r="J32" s="43">
        <f>'BAR BB| Open rates'!J32*0.85</f>
        <v>43605</v>
      </c>
      <c r="K32" s="43">
        <f>'BAR BB| Open rates'!K32*0.85</f>
        <v>41905</v>
      </c>
      <c r="L32" s="43">
        <f>'BAR BB| Open rates'!L32*0.85</f>
        <v>43605</v>
      </c>
      <c r="M32" s="43">
        <f>'BAR BB| Open rates'!M32*0.85</f>
        <v>41905</v>
      </c>
      <c r="N32" s="43">
        <f>'BAR BB| Open rates'!N32*0.85</f>
        <v>43605</v>
      </c>
      <c r="O32" s="43">
        <f>'BAR BB| Open rates'!O32*0.85</f>
        <v>41905</v>
      </c>
      <c r="P32" s="43">
        <f>'BAR BB| Open rates'!P32*0.85</f>
        <v>43605</v>
      </c>
      <c r="Q32" s="43">
        <f>'BAR BB| Open rates'!Q32*0.85</f>
        <v>41905</v>
      </c>
      <c r="R32" s="43">
        <f>'BAR BB| Open rates'!R32*0.85</f>
        <v>41905</v>
      </c>
      <c r="S32" s="43">
        <f>'BAR BB| Open rates'!S32*0.85</f>
        <v>43605</v>
      </c>
      <c r="T32" s="43">
        <f>'BAR BB| Open rates'!T32*0.85</f>
        <v>41905</v>
      </c>
      <c r="U32" s="43">
        <f>'BAR BB| Open rates'!U32*0.85</f>
        <v>43605</v>
      </c>
      <c r="V32" s="43">
        <f>'BAR BB| Open rates'!V32*0.85</f>
        <v>43605</v>
      </c>
      <c r="W32" s="43">
        <f>'BAR BB| Open rates'!W32*0.85</f>
        <v>46920</v>
      </c>
      <c r="X32" s="43">
        <f>'BAR BB| Open rates'!X32*0.85</f>
        <v>52870</v>
      </c>
      <c r="Y32" s="43">
        <f>'BAR BB| Open rates'!Y32*0.85</f>
        <v>194565</v>
      </c>
      <c r="Z32" s="43">
        <f>'BAR BB| Open rates'!Z32*0.85</f>
        <v>211480</v>
      </c>
      <c r="AA32" s="43">
        <f>'BAR BB| Open rates'!AA32*0.85</f>
        <v>219980</v>
      </c>
      <c r="AB32" s="43">
        <f>'BAR BB| Open rates'!AB32*0.85</f>
        <v>228565</v>
      </c>
      <c r="AC32" s="43">
        <f>'BAR BB| Open rates'!AC32*0.85</f>
        <v>222275</v>
      </c>
      <c r="AD32" s="43">
        <f>'BAR BB| Open rates'!AD32*0.85</f>
        <v>219980</v>
      </c>
      <c r="AE32" s="43">
        <f>'BAR BB| Open rates'!AE32*0.85</f>
        <v>97495</v>
      </c>
      <c r="AF32" s="43">
        <f>'BAR BB| Open rates'!AF32*0.85</f>
        <v>88995</v>
      </c>
      <c r="AG32" s="43">
        <f>'BAR BB| Open rates'!AG32*0.85</f>
        <v>57545</v>
      </c>
      <c r="AH32" s="43">
        <f>'BAR BB| Open rates'!AH32*0.85</f>
        <v>61795</v>
      </c>
      <c r="AI32" s="43">
        <f>'BAR BB| Open rates'!AI32*0.85</f>
        <v>60095</v>
      </c>
      <c r="AJ32" s="43">
        <f>'BAR BB| Open rates'!AJ32*0.85</f>
        <v>57545</v>
      </c>
      <c r="AK32" s="43">
        <f>'BAR BB| Open rates'!AK32*0.85</f>
        <v>60095</v>
      </c>
      <c r="AL32" s="43">
        <f>'BAR BB| Open rates'!AL32*0.85</f>
        <v>57545</v>
      </c>
      <c r="AM32" s="43">
        <f>'BAR BB| Open rates'!AM32*0.85</f>
        <v>60095</v>
      </c>
      <c r="AN32" s="43">
        <f>'BAR BB| Open rates'!AN32*0.85</f>
        <v>66045</v>
      </c>
      <c r="AO32" s="43">
        <f>'BAR BB| Open rates'!AO32*0.85</f>
        <v>68595</v>
      </c>
      <c r="AP32" s="43">
        <f>'BAR BB| Open rates'!AP32*0.85</f>
        <v>79645</v>
      </c>
      <c r="AQ32" s="43">
        <f>'BAR BB| Open rates'!AQ32*0.85</f>
        <v>79645</v>
      </c>
      <c r="AR32" s="43">
        <f>'BAR BB| Open rates'!AR32*0.85</f>
        <v>82110</v>
      </c>
      <c r="AS32" s="43">
        <f>'BAR BB| Open rates'!AS32*0.85</f>
        <v>79645</v>
      </c>
      <c r="AT32" s="43">
        <f>'BAR BB| Open rates'!AT32*0.85</f>
        <v>82110</v>
      </c>
      <c r="AU32" s="43">
        <f>'BAR BB| Open rates'!AU32*0.85</f>
        <v>79645</v>
      </c>
      <c r="AV32" s="43">
        <f>'BAR BB| Open rates'!AV32*0.85</f>
        <v>103020</v>
      </c>
      <c r="AW32" s="43">
        <f>'BAR BB| Open rates'!AW32*0.85</f>
        <v>76925</v>
      </c>
      <c r="AX32" s="43">
        <f>'BAR BB| Open rates'!AX32*0.85</f>
        <v>60945</v>
      </c>
      <c r="AY32" s="43">
        <f>'BAR BB| Open rates'!AY32*0.85</f>
        <v>57545</v>
      </c>
      <c r="AZ32" s="43">
        <f>'BAR BB| Open rates'!AZ32*0.85</f>
        <v>60945</v>
      </c>
      <c r="BA32" s="43">
        <f>'BAR BB| Open rates'!BA32*0.85</f>
        <v>53295</v>
      </c>
      <c r="BB32" s="43">
        <f>'BAR BB| Open rates'!BB32*0.85</f>
        <v>51595</v>
      </c>
      <c r="BC32" s="43">
        <f>'BAR BB| Open rates'!BC32*0.85</f>
        <v>53295</v>
      </c>
      <c r="BD32" s="43">
        <f>'BAR BB| Open rates'!BD32*0.85</f>
        <v>51595</v>
      </c>
      <c r="BE32" s="43">
        <f>'BAR BB| Open rates'!BE32*0.85</f>
        <v>46325</v>
      </c>
      <c r="BF32" s="43">
        <f>'BAR BB| Open rates'!BF32*0.85</f>
        <v>44880</v>
      </c>
      <c r="BG32" s="43">
        <f>'BAR BB| Open rates'!BG32*0.85</f>
        <v>43180</v>
      </c>
      <c r="BH32" s="43">
        <f>'BAR BB| Open rates'!BH32*0.85</f>
        <v>43180</v>
      </c>
      <c r="BI32" s="43">
        <f>'BAR BB| Open rates'!BI32*0.85</f>
        <v>42330</v>
      </c>
      <c r="BJ32" s="43">
        <f>'BAR BB| Open rates'!BJ32*0.85</f>
        <v>43180</v>
      </c>
      <c r="BK32" s="43">
        <f>'BAR BB| Open rates'!BK32*0.85</f>
        <v>42330</v>
      </c>
      <c r="BL32" s="43">
        <f>'BAR BB| Open rates'!BL32*0.85</f>
        <v>43180</v>
      </c>
    </row>
    <row r="33" spans="1:64"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s="32" customFormat="1" x14ac:dyDescent="0.2">
      <c r="A34" s="237">
        <v>1</v>
      </c>
      <c r="B34" s="43">
        <f>'BAR BB| Open rates'!B34*0.85</f>
        <v>55845</v>
      </c>
      <c r="C34" s="43">
        <f>'BAR BB| Open rates'!C34*0.85</f>
        <v>52445</v>
      </c>
      <c r="D34" s="43">
        <f>'BAR BB| Open rates'!D34*0.85</f>
        <v>52445</v>
      </c>
      <c r="E34" s="43">
        <f>'BAR BB| Open rates'!E34*0.85</f>
        <v>55845</v>
      </c>
      <c r="F34" s="43">
        <f>'BAR BB| Open rates'!F34*0.85</f>
        <v>52445</v>
      </c>
      <c r="G34" s="43">
        <f>'BAR BB| Open rates'!G34*0.85</f>
        <v>52445</v>
      </c>
      <c r="H34" s="43">
        <f>'BAR BB| Open rates'!H34*0.85</f>
        <v>46495</v>
      </c>
      <c r="I34" s="43">
        <f>'BAR BB| Open rates'!I34*0.85</f>
        <v>44625</v>
      </c>
      <c r="J34" s="43">
        <f>'BAR BB| Open rates'!J34*0.85</f>
        <v>43180</v>
      </c>
      <c r="K34" s="43">
        <f>'BAR BB| Open rates'!K34*0.85</f>
        <v>41480</v>
      </c>
      <c r="L34" s="43">
        <f>'BAR BB| Open rates'!L34*0.85</f>
        <v>43180</v>
      </c>
      <c r="M34" s="43">
        <f>'BAR BB| Open rates'!M34*0.85</f>
        <v>41480</v>
      </c>
      <c r="N34" s="43">
        <f>'BAR BB| Open rates'!N34*0.85</f>
        <v>43180</v>
      </c>
      <c r="O34" s="43">
        <f>'BAR BB| Open rates'!O34*0.85</f>
        <v>41480</v>
      </c>
      <c r="P34" s="43">
        <f>'BAR BB| Open rates'!P34*0.85</f>
        <v>43180</v>
      </c>
      <c r="Q34" s="43">
        <f>'BAR BB| Open rates'!Q34*0.85</f>
        <v>41480</v>
      </c>
      <c r="R34" s="43">
        <f>'BAR BB| Open rates'!R34*0.85</f>
        <v>41480</v>
      </c>
      <c r="S34" s="43">
        <f>'BAR BB| Open rates'!S34*0.85</f>
        <v>43180</v>
      </c>
      <c r="T34" s="43">
        <f>'BAR BB| Open rates'!T34*0.85</f>
        <v>41480</v>
      </c>
      <c r="U34" s="43">
        <f>'BAR BB| Open rates'!U34*0.85</f>
        <v>43180</v>
      </c>
      <c r="V34" s="43">
        <f>'BAR BB| Open rates'!V34*0.85</f>
        <v>43180</v>
      </c>
      <c r="W34" s="43">
        <f>'BAR BB| Open rates'!W34*0.85</f>
        <v>46495</v>
      </c>
      <c r="X34" s="43">
        <f>'BAR BB| Open rates'!X34*0.85</f>
        <v>52445</v>
      </c>
      <c r="Y34" s="43">
        <f>'BAR BB| Open rates'!Y34*0.85</f>
        <v>203915</v>
      </c>
      <c r="Z34" s="43">
        <f>'BAR BB| Open rates'!Z34*0.85</f>
        <v>220830</v>
      </c>
      <c r="AA34" s="43">
        <f>'BAR BB| Open rates'!AA34*0.85</f>
        <v>229330</v>
      </c>
      <c r="AB34" s="43">
        <f>'BAR BB| Open rates'!AB34*0.85</f>
        <v>237915</v>
      </c>
      <c r="AC34" s="43">
        <f>'BAR BB| Open rates'!AC34*0.85</f>
        <v>231625</v>
      </c>
      <c r="AD34" s="43">
        <f>'BAR BB| Open rates'!AD34*0.85</f>
        <v>229330</v>
      </c>
      <c r="AE34" s="43">
        <f>'BAR BB| Open rates'!AE34*0.85</f>
        <v>94095</v>
      </c>
      <c r="AF34" s="43">
        <f>'BAR BB| Open rates'!AF34*0.85</f>
        <v>85595</v>
      </c>
      <c r="AG34" s="43">
        <f>'BAR BB| Open rates'!AG34*0.85</f>
        <v>54145</v>
      </c>
      <c r="AH34" s="43">
        <f>'BAR BB| Open rates'!AH34*0.85</f>
        <v>58395</v>
      </c>
      <c r="AI34" s="43">
        <f>'BAR BB| Open rates'!AI34*0.85</f>
        <v>56695</v>
      </c>
      <c r="AJ34" s="43">
        <f>'BAR BB| Open rates'!AJ34*0.85</f>
        <v>54145</v>
      </c>
      <c r="AK34" s="43">
        <f>'BAR BB| Open rates'!AK34*0.85</f>
        <v>56695</v>
      </c>
      <c r="AL34" s="43">
        <f>'BAR BB| Open rates'!AL34*0.85</f>
        <v>54145</v>
      </c>
      <c r="AM34" s="43">
        <f>'BAR BB| Open rates'!AM34*0.85</f>
        <v>56695</v>
      </c>
      <c r="AN34" s="43">
        <f>'BAR BB| Open rates'!AN34*0.85</f>
        <v>62645</v>
      </c>
      <c r="AO34" s="43">
        <f>'BAR BB| Open rates'!AO34*0.85</f>
        <v>65195</v>
      </c>
      <c r="AP34" s="43">
        <f>'BAR BB| Open rates'!AP34*0.85</f>
        <v>85680</v>
      </c>
      <c r="AQ34" s="43">
        <f>'BAR BB| Open rates'!AQ34*0.85</f>
        <v>85680</v>
      </c>
      <c r="AR34" s="43">
        <f>'BAR BB| Open rates'!AR34*0.85</f>
        <v>88145</v>
      </c>
      <c r="AS34" s="43">
        <f>'BAR BB| Open rates'!AS34*0.85</f>
        <v>85680</v>
      </c>
      <c r="AT34" s="43">
        <f>'BAR BB| Open rates'!AT34*0.85</f>
        <v>88145</v>
      </c>
      <c r="AU34" s="43">
        <f>'BAR BB| Open rates'!AU34*0.85</f>
        <v>85680</v>
      </c>
      <c r="AV34" s="43">
        <f>'BAR BB| Open rates'!AV34*0.85</f>
        <v>108120</v>
      </c>
      <c r="AW34" s="43">
        <f>'BAR BB| Open rates'!AW34*0.85</f>
        <v>88060</v>
      </c>
      <c r="AX34" s="43">
        <f>'BAR BB| Open rates'!AX34*0.85</f>
        <v>72080</v>
      </c>
      <c r="AY34" s="43">
        <f>'BAR BB| Open rates'!AY34*0.85</f>
        <v>68680</v>
      </c>
      <c r="AZ34" s="43">
        <f>'BAR BB| Open rates'!AZ34*0.85</f>
        <v>72080</v>
      </c>
      <c r="BA34" s="43">
        <f>'BAR BB| Open rates'!BA34*0.85</f>
        <v>64430</v>
      </c>
      <c r="BB34" s="43">
        <f>'BAR BB| Open rates'!BB34*0.85</f>
        <v>62730</v>
      </c>
      <c r="BC34" s="43">
        <f>'BAR BB| Open rates'!BC34*0.85</f>
        <v>64430</v>
      </c>
      <c r="BD34" s="43">
        <f>'BAR BB| Open rates'!BD34*0.85</f>
        <v>62730</v>
      </c>
      <c r="BE34" s="43">
        <f>'BAR BB| Open rates'!BE34*0.85</f>
        <v>44625</v>
      </c>
      <c r="BF34" s="43">
        <f>'BAR BB| Open rates'!BF34*0.85</f>
        <v>43180</v>
      </c>
      <c r="BG34" s="43">
        <f>'BAR BB| Open rates'!BG34*0.85</f>
        <v>41480</v>
      </c>
      <c r="BH34" s="43">
        <f>'BAR BB| Open rates'!BH34*0.85</f>
        <v>41480</v>
      </c>
      <c r="BI34" s="43">
        <f>'BAR BB| Open rates'!BI34*0.85</f>
        <v>40630</v>
      </c>
      <c r="BJ34" s="43">
        <f>'BAR BB| Open rates'!BJ34*0.85</f>
        <v>41480</v>
      </c>
      <c r="BK34" s="43">
        <f>'BAR BB| Open rates'!BK34*0.85</f>
        <v>40630</v>
      </c>
      <c r="BL34" s="43">
        <f>'BAR BB| Open rates'!BL34*0.85</f>
        <v>41480</v>
      </c>
    </row>
    <row r="35" spans="1:64" s="32" customFormat="1" x14ac:dyDescent="0.2">
      <c r="A35" s="237">
        <v>2</v>
      </c>
      <c r="B35" s="43">
        <f>'BAR BB| Open rates'!B35*0.85</f>
        <v>57970</v>
      </c>
      <c r="C35" s="43">
        <f>'BAR BB| Open rates'!C35*0.85</f>
        <v>54570</v>
      </c>
      <c r="D35" s="43">
        <f>'BAR BB| Open rates'!D35*0.85</f>
        <v>54570</v>
      </c>
      <c r="E35" s="43">
        <f>'BAR BB| Open rates'!E35*0.85</f>
        <v>57970</v>
      </c>
      <c r="F35" s="43">
        <f>'BAR BB| Open rates'!F35*0.85</f>
        <v>54570</v>
      </c>
      <c r="G35" s="43">
        <f>'BAR BB| Open rates'!G35*0.85</f>
        <v>54570</v>
      </c>
      <c r="H35" s="43">
        <f>'BAR BB| Open rates'!H35*0.85</f>
        <v>48620</v>
      </c>
      <c r="I35" s="43">
        <f>'BAR BB| Open rates'!I35*0.85</f>
        <v>46750</v>
      </c>
      <c r="J35" s="43">
        <f>'BAR BB| Open rates'!J35*0.85</f>
        <v>45305</v>
      </c>
      <c r="K35" s="43">
        <f>'BAR BB| Open rates'!K35*0.85</f>
        <v>43605</v>
      </c>
      <c r="L35" s="43">
        <f>'BAR BB| Open rates'!L35*0.85</f>
        <v>45305</v>
      </c>
      <c r="M35" s="43">
        <f>'BAR BB| Open rates'!M35*0.85</f>
        <v>43605</v>
      </c>
      <c r="N35" s="43">
        <f>'BAR BB| Open rates'!N35*0.85</f>
        <v>45305</v>
      </c>
      <c r="O35" s="43">
        <f>'BAR BB| Open rates'!O35*0.85</f>
        <v>43605</v>
      </c>
      <c r="P35" s="43">
        <f>'BAR BB| Open rates'!P35*0.85</f>
        <v>45305</v>
      </c>
      <c r="Q35" s="43">
        <f>'BAR BB| Open rates'!Q35*0.85</f>
        <v>43605</v>
      </c>
      <c r="R35" s="43">
        <f>'BAR BB| Open rates'!R35*0.85</f>
        <v>43605</v>
      </c>
      <c r="S35" s="43">
        <f>'BAR BB| Open rates'!S35*0.85</f>
        <v>45305</v>
      </c>
      <c r="T35" s="43">
        <f>'BAR BB| Open rates'!T35*0.85</f>
        <v>43605</v>
      </c>
      <c r="U35" s="43">
        <f>'BAR BB| Open rates'!U35*0.85</f>
        <v>45305</v>
      </c>
      <c r="V35" s="43">
        <f>'BAR BB| Open rates'!V35*0.85</f>
        <v>45305</v>
      </c>
      <c r="W35" s="43">
        <f>'BAR BB| Open rates'!W35*0.85</f>
        <v>48620</v>
      </c>
      <c r="X35" s="43">
        <f>'BAR BB| Open rates'!X35*0.85</f>
        <v>54570</v>
      </c>
      <c r="Y35" s="43">
        <f>'BAR BB| Open rates'!Y35*0.85</f>
        <v>206465</v>
      </c>
      <c r="Z35" s="43">
        <f>'BAR BB| Open rates'!Z35*0.85</f>
        <v>223380</v>
      </c>
      <c r="AA35" s="43">
        <f>'BAR BB| Open rates'!AA35*0.85</f>
        <v>231880</v>
      </c>
      <c r="AB35" s="43">
        <f>'BAR BB| Open rates'!AB35*0.85</f>
        <v>240465</v>
      </c>
      <c r="AC35" s="43">
        <f>'BAR BB| Open rates'!AC35*0.85</f>
        <v>234175</v>
      </c>
      <c r="AD35" s="43">
        <f>'BAR BB| Open rates'!AD35*0.85</f>
        <v>231880</v>
      </c>
      <c r="AE35" s="43">
        <f>'BAR BB| Open rates'!AE35*0.85</f>
        <v>96645</v>
      </c>
      <c r="AF35" s="43">
        <f>'BAR BB| Open rates'!AF35*0.85</f>
        <v>88145</v>
      </c>
      <c r="AG35" s="43">
        <f>'BAR BB| Open rates'!AG35*0.85</f>
        <v>56695</v>
      </c>
      <c r="AH35" s="43">
        <f>'BAR BB| Open rates'!AH35*0.85</f>
        <v>60945</v>
      </c>
      <c r="AI35" s="43">
        <f>'BAR BB| Open rates'!AI35*0.85</f>
        <v>59245</v>
      </c>
      <c r="AJ35" s="43">
        <f>'BAR BB| Open rates'!AJ35*0.85</f>
        <v>56695</v>
      </c>
      <c r="AK35" s="43">
        <f>'BAR BB| Open rates'!AK35*0.85</f>
        <v>59245</v>
      </c>
      <c r="AL35" s="43">
        <f>'BAR BB| Open rates'!AL35*0.85</f>
        <v>56695</v>
      </c>
      <c r="AM35" s="43">
        <f>'BAR BB| Open rates'!AM35*0.85</f>
        <v>59245</v>
      </c>
      <c r="AN35" s="43">
        <f>'BAR BB| Open rates'!AN35*0.85</f>
        <v>65195</v>
      </c>
      <c r="AO35" s="43">
        <f>'BAR BB| Open rates'!AO35*0.85</f>
        <v>67745</v>
      </c>
      <c r="AP35" s="43">
        <f>'BAR BB| Open rates'!AP35*0.85</f>
        <v>88230</v>
      </c>
      <c r="AQ35" s="43">
        <f>'BAR BB| Open rates'!AQ35*0.85</f>
        <v>88230</v>
      </c>
      <c r="AR35" s="43">
        <f>'BAR BB| Open rates'!AR35*0.85</f>
        <v>90695</v>
      </c>
      <c r="AS35" s="43">
        <f>'BAR BB| Open rates'!AS35*0.85</f>
        <v>88230</v>
      </c>
      <c r="AT35" s="43">
        <f>'BAR BB| Open rates'!AT35*0.85</f>
        <v>90695</v>
      </c>
      <c r="AU35" s="43">
        <f>'BAR BB| Open rates'!AU35*0.85</f>
        <v>88230</v>
      </c>
      <c r="AV35" s="43">
        <f>'BAR BB| Open rates'!AV35*0.85</f>
        <v>110670</v>
      </c>
      <c r="AW35" s="43">
        <f>'BAR BB| Open rates'!AW35*0.85</f>
        <v>90610</v>
      </c>
      <c r="AX35" s="43">
        <f>'BAR BB| Open rates'!AX35*0.85</f>
        <v>74630</v>
      </c>
      <c r="AY35" s="43">
        <f>'BAR BB| Open rates'!AY35*0.85</f>
        <v>71230</v>
      </c>
      <c r="AZ35" s="43">
        <f>'BAR BB| Open rates'!AZ35*0.85</f>
        <v>74630</v>
      </c>
      <c r="BA35" s="43">
        <f>'BAR BB| Open rates'!BA35*0.85</f>
        <v>66980</v>
      </c>
      <c r="BB35" s="43">
        <f>'BAR BB| Open rates'!BB35*0.85</f>
        <v>65280</v>
      </c>
      <c r="BC35" s="43">
        <f>'BAR BB| Open rates'!BC35*0.85</f>
        <v>66980</v>
      </c>
      <c r="BD35" s="43">
        <f>'BAR BB| Open rates'!BD35*0.85</f>
        <v>65280</v>
      </c>
      <c r="BE35" s="43">
        <f>'BAR BB| Open rates'!BE35*0.85</f>
        <v>47175</v>
      </c>
      <c r="BF35" s="43">
        <f>'BAR BB| Open rates'!BF35*0.85</f>
        <v>45730</v>
      </c>
      <c r="BG35" s="43">
        <f>'BAR BB| Open rates'!BG35*0.85</f>
        <v>44030</v>
      </c>
      <c r="BH35" s="43">
        <f>'BAR BB| Open rates'!BH35*0.85</f>
        <v>44030</v>
      </c>
      <c r="BI35" s="43">
        <f>'BAR BB| Open rates'!BI35*0.85</f>
        <v>43180</v>
      </c>
      <c r="BJ35" s="43">
        <f>'BAR BB| Open rates'!BJ35*0.85</f>
        <v>44030</v>
      </c>
      <c r="BK35" s="43">
        <f>'BAR BB| Open rates'!BK35*0.85</f>
        <v>43180</v>
      </c>
      <c r="BL35" s="43">
        <f>'BAR BB| Open rates'!BL35*0.85</f>
        <v>44030</v>
      </c>
    </row>
    <row r="36" spans="1:64" s="32" customFormat="1" x14ac:dyDescent="0.2">
      <c r="A36" s="237">
        <v>3</v>
      </c>
      <c r="B36" s="43">
        <f>'BAR BB| Open rates'!B36*0.85</f>
        <v>60095</v>
      </c>
      <c r="C36" s="43">
        <f>'BAR BB| Open rates'!C36*0.85</f>
        <v>56695</v>
      </c>
      <c r="D36" s="43">
        <f>'BAR BB| Open rates'!D36*0.85</f>
        <v>56695</v>
      </c>
      <c r="E36" s="43">
        <f>'BAR BB| Open rates'!E36*0.85</f>
        <v>60095</v>
      </c>
      <c r="F36" s="43">
        <f>'BAR BB| Open rates'!F36*0.85</f>
        <v>56695</v>
      </c>
      <c r="G36" s="43">
        <f>'BAR BB| Open rates'!G36*0.85</f>
        <v>56695</v>
      </c>
      <c r="H36" s="43">
        <f>'BAR BB| Open rates'!H36*0.85</f>
        <v>50745</v>
      </c>
      <c r="I36" s="43">
        <f>'BAR BB| Open rates'!I36*0.85</f>
        <v>48875</v>
      </c>
      <c r="J36" s="43">
        <f>'BAR BB| Open rates'!J36*0.85</f>
        <v>47430</v>
      </c>
      <c r="K36" s="43">
        <f>'BAR BB| Open rates'!K36*0.85</f>
        <v>45730</v>
      </c>
      <c r="L36" s="43">
        <f>'BAR BB| Open rates'!L36*0.85</f>
        <v>47430</v>
      </c>
      <c r="M36" s="43">
        <f>'BAR BB| Open rates'!M36*0.85</f>
        <v>45730</v>
      </c>
      <c r="N36" s="43">
        <f>'BAR BB| Open rates'!N36*0.85</f>
        <v>47430</v>
      </c>
      <c r="O36" s="43">
        <f>'BAR BB| Open rates'!O36*0.85</f>
        <v>45730</v>
      </c>
      <c r="P36" s="43">
        <f>'BAR BB| Open rates'!P36*0.85</f>
        <v>47430</v>
      </c>
      <c r="Q36" s="43">
        <f>'BAR BB| Open rates'!Q36*0.85</f>
        <v>45730</v>
      </c>
      <c r="R36" s="43">
        <f>'BAR BB| Open rates'!R36*0.85</f>
        <v>45730</v>
      </c>
      <c r="S36" s="43">
        <f>'BAR BB| Open rates'!S36*0.85</f>
        <v>47430</v>
      </c>
      <c r="T36" s="43">
        <f>'BAR BB| Open rates'!T36*0.85</f>
        <v>45730</v>
      </c>
      <c r="U36" s="43">
        <f>'BAR BB| Open rates'!U36*0.85</f>
        <v>47430</v>
      </c>
      <c r="V36" s="43">
        <f>'BAR BB| Open rates'!V36*0.85</f>
        <v>47430</v>
      </c>
      <c r="W36" s="43">
        <f>'BAR BB| Open rates'!W36*0.85</f>
        <v>50745</v>
      </c>
      <c r="X36" s="43">
        <f>'BAR BB| Open rates'!X36*0.85</f>
        <v>56695</v>
      </c>
      <c r="Y36" s="43">
        <f>'BAR BB| Open rates'!Y36*0.85</f>
        <v>209015</v>
      </c>
      <c r="Z36" s="43">
        <f>'BAR BB| Open rates'!Z36*0.85</f>
        <v>225930</v>
      </c>
      <c r="AA36" s="43">
        <f>'BAR BB| Open rates'!AA36*0.85</f>
        <v>234430</v>
      </c>
      <c r="AB36" s="43">
        <f>'BAR BB| Open rates'!AB36*0.85</f>
        <v>243015</v>
      </c>
      <c r="AC36" s="43">
        <f>'BAR BB| Open rates'!AC36*0.85</f>
        <v>236725</v>
      </c>
      <c r="AD36" s="43">
        <f>'BAR BB| Open rates'!AD36*0.85</f>
        <v>234430</v>
      </c>
      <c r="AE36" s="43">
        <f>'BAR BB| Open rates'!AE36*0.85</f>
        <v>99195</v>
      </c>
      <c r="AF36" s="43">
        <f>'BAR BB| Open rates'!AF36*0.85</f>
        <v>90695</v>
      </c>
      <c r="AG36" s="43">
        <f>'BAR BB| Open rates'!AG36*0.85</f>
        <v>59245</v>
      </c>
      <c r="AH36" s="43">
        <f>'BAR BB| Open rates'!AH36*0.85</f>
        <v>63495</v>
      </c>
      <c r="AI36" s="43">
        <f>'BAR BB| Open rates'!AI36*0.85</f>
        <v>61795</v>
      </c>
      <c r="AJ36" s="43">
        <f>'BAR BB| Open rates'!AJ36*0.85</f>
        <v>59245</v>
      </c>
      <c r="AK36" s="43">
        <f>'BAR BB| Open rates'!AK36*0.85</f>
        <v>61795</v>
      </c>
      <c r="AL36" s="43">
        <f>'BAR BB| Open rates'!AL36*0.85</f>
        <v>59245</v>
      </c>
      <c r="AM36" s="43">
        <f>'BAR BB| Open rates'!AM36*0.85</f>
        <v>61795</v>
      </c>
      <c r="AN36" s="43">
        <f>'BAR BB| Open rates'!AN36*0.85</f>
        <v>67745</v>
      </c>
      <c r="AO36" s="43">
        <f>'BAR BB| Open rates'!AO36*0.85</f>
        <v>70295</v>
      </c>
      <c r="AP36" s="43">
        <f>'BAR BB| Open rates'!AP36*0.85</f>
        <v>90780</v>
      </c>
      <c r="AQ36" s="43">
        <f>'BAR BB| Open rates'!AQ36*0.85</f>
        <v>90780</v>
      </c>
      <c r="AR36" s="43">
        <f>'BAR BB| Open rates'!AR36*0.85</f>
        <v>93245</v>
      </c>
      <c r="AS36" s="43">
        <f>'BAR BB| Open rates'!AS36*0.85</f>
        <v>90780</v>
      </c>
      <c r="AT36" s="43">
        <f>'BAR BB| Open rates'!AT36*0.85</f>
        <v>93245</v>
      </c>
      <c r="AU36" s="43">
        <f>'BAR BB| Open rates'!AU36*0.85</f>
        <v>90780</v>
      </c>
      <c r="AV36" s="43">
        <f>'BAR BB| Open rates'!AV36*0.85</f>
        <v>113220</v>
      </c>
      <c r="AW36" s="43">
        <f>'BAR BB| Open rates'!AW36*0.85</f>
        <v>93160</v>
      </c>
      <c r="AX36" s="43">
        <f>'BAR BB| Open rates'!AX36*0.85</f>
        <v>77180</v>
      </c>
      <c r="AY36" s="43">
        <f>'BAR BB| Open rates'!AY36*0.85</f>
        <v>73780</v>
      </c>
      <c r="AZ36" s="43">
        <f>'BAR BB| Open rates'!AZ36*0.85</f>
        <v>77180</v>
      </c>
      <c r="BA36" s="43">
        <f>'BAR BB| Open rates'!BA36*0.85</f>
        <v>69530</v>
      </c>
      <c r="BB36" s="43">
        <f>'BAR BB| Open rates'!BB36*0.85</f>
        <v>67830</v>
      </c>
      <c r="BC36" s="43">
        <f>'BAR BB| Open rates'!BC36*0.85</f>
        <v>69530</v>
      </c>
      <c r="BD36" s="43">
        <f>'BAR BB| Open rates'!BD36*0.85</f>
        <v>67830</v>
      </c>
      <c r="BE36" s="43">
        <f>'BAR BB| Open rates'!BE36*0.85</f>
        <v>49725</v>
      </c>
      <c r="BF36" s="43">
        <f>'BAR BB| Open rates'!BF36*0.85</f>
        <v>48280</v>
      </c>
      <c r="BG36" s="43">
        <f>'BAR BB| Open rates'!BG36*0.85</f>
        <v>46580</v>
      </c>
      <c r="BH36" s="43">
        <f>'BAR BB| Open rates'!BH36*0.85</f>
        <v>46580</v>
      </c>
      <c r="BI36" s="43">
        <f>'BAR BB| Open rates'!BI36*0.85</f>
        <v>45730</v>
      </c>
      <c r="BJ36" s="43">
        <f>'BAR BB| Open rates'!BJ36*0.85</f>
        <v>46580</v>
      </c>
      <c r="BK36" s="43">
        <f>'BAR BB| Open rates'!BK36*0.85</f>
        <v>45730</v>
      </c>
      <c r="BL36" s="43">
        <f>'BAR BB| Open rates'!BL36*0.85</f>
        <v>46580</v>
      </c>
    </row>
    <row r="37" spans="1:64" s="32" customFormat="1" x14ac:dyDescent="0.2">
      <c r="A37" s="237">
        <v>4</v>
      </c>
      <c r="B37" s="43">
        <f>'BAR BB| Open rates'!B37*0.85</f>
        <v>62220</v>
      </c>
      <c r="C37" s="43">
        <f>'BAR BB| Open rates'!C37*0.85</f>
        <v>58820</v>
      </c>
      <c r="D37" s="43">
        <f>'BAR BB| Open rates'!D37*0.85</f>
        <v>58820</v>
      </c>
      <c r="E37" s="43">
        <f>'BAR BB| Open rates'!E37*0.85</f>
        <v>62220</v>
      </c>
      <c r="F37" s="43">
        <f>'BAR BB| Open rates'!F37*0.85</f>
        <v>58820</v>
      </c>
      <c r="G37" s="43">
        <f>'BAR BB| Open rates'!G37*0.85</f>
        <v>58820</v>
      </c>
      <c r="H37" s="43">
        <f>'BAR BB| Open rates'!H37*0.85</f>
        <v>52870</v>
      </c>
      <c r="I37" s="43">
        <f>'BAR BB| Open rates'!I37*0.85</f>
        <v>51000</v>
      </c>
      <c r="J37" s="43">
        <f>'BAR BB| Open rates'!J37*0.85</f>
        <v>49555</v>
      </c>
      <c r="K37" s="43">
        <f>'BAR BB| Open rates'!K37*0.85</f>
        <v>47855</v>
      </c>
      <c r="L37" s="43">
        <f>'BAR BB| Open rates'!L37*0.85</f>
        <v>49555</v>
      </c>
      <c r="M37" s="43">
        <f>'BAR BB| Open rates'!M37*0.85</f>
        <v>47855</v>
      </c>
      <c r="N37" s="43">
        <f>'BAR BB| Open rates'!N37*0.85</f>
        <v>49555</v>
      </c>
      <c r="O37" s="43">
        <f>'BAR BB| Open rates'!O37*0.85</f>
        <v>47855</v>
      </c>
      <c r="P37" s="43">
        <f>'BAR BB| Open rates'!P37*0.85</f>
        <v>49555</v>
      </c>
      <c r="Q37" s="43">
        <f>'BAR BB| Open rates'!Q37*0.85</f>
        <v>47855</v>
      </c>
      <c r="R37" s="43">
        <f>'BAR BB| Open rates'!R37*0.85</f>
        <v>47855</v>
      </c>
      <c r="S37" s="43">
        <f>'BAR BB| Open rates'!S37*0.85</f>
        <v>49555</v>
      </c>
      <c r="T37" s="43">
        <f>'BAR BB| Open rates'!T37*0.85</f>
        <v>47855</v>
      </c>
      <c r="U37" s="43">
        <f>'BAR BB| Open rates'!U37*0.85</f>
        <v>49555</v>
      </c>
      <c r="V37" s="43">
        <f>'BAR BB| Open rates'!V37*0.85</f>
        <v>49555</v>
      </c>
      <c r="W37" s="43">
        <f>'BAR BB| Open rates'!W37*0.85</f>
        <v>52870</v>
      </c>
      <c r="X37" s="43">
        <f>'BAR BB| Open rates'!X37*0.85</f>
        <v>58820</v>
      </c>
      <c r="Y37" s="43">
        <f>'BAR BB| Open rates'!Y37*0.85</f>
        <v>211565</v>
      </c>
      <c r="Z37" s="43">
        <f>'BAR BB| Open rates'!Z37*0.85</f>
        <v>228480</v>
      </c>
      <c r="AA37" s="43">
        <f>'BAR BB| Open rates'!AA37*0.85</f>
        <v>236980</v>
      </c>
      <c r="AB37" s="43">
        <f>'BAR BB| Open rates'!AB37*0.85</f>
        <v>245565</v>
      </c>
      <c r="AC37" s="43">
        <f>'BAR BB| Open rates'!AC37*0.85</f>
        <v>239275</v>
      </c>
      <c r="AD37" s="43">
        <f>'BAR BB| Open rates'!AD37*0.85</f>
        <v>236980</v>
      </c>
      <c r="AE37" s="43">
        <f>'BAR BB| Open rates'!AE37*0.85</f>
        <v>101745</v>
      </c>
      <c r="AF37" s="43">
        <f>'BAR BB| Open rates'!AF37*0.85</f>
        <v>93245</v>
      </c>
      <c r="AG37" s="43">
        <f>'BAR BB| Open rates'!AG37*0.85</f>
        <v>61795</v>
      </c>
      <c r="AH37" s="43">
        <f>'BAR BB| Open rates'!AH37*0.85</f>
        <v>66045</v>
      </c>
      <c r="AI37" s="43">
        <f>'BAR BB| Open rates'!AI37*0.85</f>
        <v>64345</v>
      </c>
      <c r="AJ37" s="43">
        <f>'BAR BB| Open rates'!AJ37*0.85</f>
        <v>61795</v>
      </c>
      <c r="AK37" s="43">
        <f>'BAR BB| Open rates'!AK37*0.85</f>
        <v>64345</v>
      </c>
      <c r="AL37" s="43">
        <f>'BAR BB| Open rates'!AL37*0.85</f>
        <v>61795</v>
      </c>
      <c r="AM37" s="43">
        <f>'BAR BB| Open rates'!AM37*0.85</f>
        <v>64345</v>
      </c>
      <c r="AN37" s="43">
        <f>'BAR BB| Open rates'!AN37*0.85</f>
        <v>70295</v>
      </c>
      <c r="AO37" s="43">
        <f>'BAR BB| Open rates'!AO37*0.85</f>
        <v>72845</v>
      </c>
      <c r="AP37" s="43">
        <f>'BAR BB| Open rates'!AP37*0.85</f>
        <v>93330</v>
      </c>
      <c r="AQ37" s="43">
        <f>'BAR BB| Open rates'!AQ37*0.85</f>
        <v>93330</v>
      </c>
      <c r="AR37" s="43">
        <f>'BAR BB| Open rates'!AR37*0.85</f>
        <v>95795</v>
      </c>
      <c r="AS37" s="43">
        <f>'BAR BB| Open rates'!AS37*0.85</f>
        <v>93330</v>
      </c>
      <c r="AT37" s="43">
        <f>'BAR BB| Open rates'!AT37*0.85</f>
        <v>95795</v>
      </c>
      <c r="AU37" s="43">
        <f>'BAR BB| Open rates'!AU37*0.85</f>
        <v>93330</v>
      </c>
      <c r="AV37" s="43">
        <f>'BAR BB| Open rates'!AV37*0.85</f>
        <v>115770</v>
      </c>
      <c r="AW37" s="43">
        <f>'BAR BB| Open rates'!AW37*0.85</f>
        <v>95710</v>
      </c>
      <c r="AX37" s="43">
        <f>'BAR BB| Open rates'!AX37*0.85</f>
        <v>79730</v>
      </c>
      <c r="AY37" s="43">
        <f>'BAR BB| Open rates'!AY37*0.85</f>
        <v>76330</v>
      </c>
      <c r="AZ37" s="43">
        <f>'BAR BB| Open rates'!AZ37*0.85</f>
        <v>79730</v>
      </c>
      <c r="BA37" s="43">
        <f>'BAR BB| Open rates'!BA37*0.85</f>
        <v>72080</v>
      </c>
      <c r="BB37" s="43">
        <f>'BAR BB| Open rates'!BB37*0.85</f>
        <v>70380</v>
      </c>
      <c r="BC37" s="43">
        <f>'BAR BB| Open rates'!BC37*0.85</f>
        <v>72080</v>
      </c>
      <c r="BD37" s="43">
        <f>'BAR BB| Open rates'!BD37*0.85</f>
        <v>70380</v>
      </c>
      <c r="BE37" s="43">
        <f>'BAR BB| Open rates'!BE37*0.85</f>
        <v>52275</v>
      </c>
      <c r="BF37" s="43">
        <f>'BAR BB| Open rates'!BF37*0.85</f>
        <v>50830</v>
      </c>
      <c r="BG37" s="43">
        <f>'BAR BB| Open rates'!BG37*0.85</f>
        <v>49130</v>
      </c>
      <c r="BH37" s="43">
        <f>'BAR BB| Open rates'!BH37*0.85</f>
        <v>49130</v>
      </c>
      <c r="BI37" s="43">
        <f>'BAR BB| Open rates'!BI37*0.85</f>
        <v>48280</v>
      </c>
      <c r="BJ37" s="43">
        <f>'BAR BB| Open rates'!BJ37*0.85</f>
        <v>49130</v>
      </c>
      <c r="BK37" s="43">
        <f>'BAR BB| Open rates'!BK37*0.85</f>
        <v>48280</v>
      </c>
      <c r="BL37" s="43">
        <f>'BAR BB| Open rates'!BL37*0.85</f>
        <v>49130</v>
      </c>
    </row>
    <row r="38" spans="1:64" s="32" customFormat="1" x14ac:dyDescent="0.2">
      <c r="A38" s="237">
        <v>5</v>
      </c>
      <c r="B38" s="43">
        <f>'BAR BB| Open rates'!B38*0.85</f>
        <v>64345</v>
      </c>
      <c r="C38" s="43">
        <f>'BAR BB| Open rates'!C38*0.85</f>
        <v>60945</v>
      </c>
      <c r="D38" s="43">
        <f>'BAR BB| Open rates'!D38*0.85</f>
        <v>60945</v>
      </c>
      <c r="E38" s="43">
        <f>'BAR BB| Open rates'!E38*0.85</f>
        <v>64345</v>
      </c>
      <c r="F38" s="43">
        <f>'BAR BB| Open rates'!F38*0.85</f>
        <v>60945</v>
      </c>
      <c r="G38" s="43">
        <f>'BAR BB| Open rates'!G38*0.85</f>
        <v>60945</v>
      </c>
      <c r="H38" s="43">
        <f>'BAR BB| Open rates'!H38*0.85</f>
        <v>54995</v>
      </c>
      <c r="I38" s="43">
        <f>'BAR BB| Open rates'!I38*0.85</f>
        <v>53125</v>
      </c>
      <c r="J38" s="43">
        <f>'BAR BB| Open rates'!J38*0.85</f>
        <v>51680</v>
      </c>
      <c r="K38" s="43">
        <f>'BAR BB| Open rates'!K38*0.85</f>
        <v>49980</v>
      </c>
      <c r="L38" s="43">
        <f>'BAR BB| Open rates'!L38*0.85</f>
        <v>51680</v>
      </c>
      <c r="M38" s="43">
        <f>'BAR BB| Open rates'!M38*0.85</f>
        <v>49980</v>
      </c>
      <c r="N38" s="43">
        <f>'BAR BB| Open rates'!N38*0.85</f>
        <v>51680</v>
      </c>
      <c r="O38" s="43">
        <f>'BAR BB| Open rates'!O38*0.85</f>
        <v>49980</v>
      </c>
      <c r="P38" s="43">
        <f>'BAR BB| Open rates'!P38*0.85</f>
        <v>51680</v>
      </c>
      <c r="Q38" s="43">
        <f>'BAR BB| Open rates'!Q38*0.85</f>
        <v>49980</v>
      </c>
      <c r="R38" s="43">
        <f>'BAR BB| Open rates'!R38*0.85</f>
        <v>49980</v>
      </c>
      <c r="S38" s="43">
        <f>'BAR BB| Open rates'!S38*0.85</f>
        <v>51680</v>
      </c>
      <c r="T38" s="43">
        <f>'BAR BB| Open rates'!T38*0.85</f>
        <v>49980</v>
      </c>
      <c r="U38" s="43">
        <f>'BAR BB| Open rates'!U38*0.85</f>
        <v>51680</v>
      </c>
      <c r="V38" s="43">
        <f>'BAR BB| Open rates'!V38*0.85</f>
        <v>51680</v>
      </c>
      <c r="W38" s="43">
        <f>'BAR BB| Open rates'!W38*0.85</f>
        <v>54995</v>
      </c>
      <c r="X38" s="43">
        <f>'BAR BB| Open rates'!X38*0.85</f>
        <v>60945</v>
      </c>
      <c r="Y38" s="43">
        <f>'BAR BB| Open rates'!Y38*0.85</f>
        <v>214115</v>
      </c>
      <c r="Z38" s="43">
        <f>'BAR BB| Open rates'!Z38*0.85</f>
        <v>231030</v>
      </c>
      <c r="AA38" s="43">
        <f>'BAR BB| Open rates'!AA38*0.85</f>
        <v>239530</v>
      </c>
      <c r="AB38" s="43">
        <f>'BAR BB| Open rates'!AB38*0.85</f>
        <v>248115</v>
      </c>
      <c r="AC38" s="43">
        <f>'BAR BB| Open rates'!AC38*0.85</f>
        <v>241825</v>
      </c>
      <c r="AD38" s="43">
        <f>'BAR BB| Open rates'!AD38*0.85</f>
        <v>239530</v>
      </c>
      <c r="AE38" s="43">
        <f>'BAR BB| Open rates'!AE38*0.85</f>
        <v>104295</v>
      </c>
      <c r="AF38" s="43">
        <f>'BAR BB| Open rates'!AF38*0.85</f>
        <v>95795</v>
      </c>
      <c r="AG38" s="43">
        <f>'BAR BB| Open rates'!AG38*0.85</f>
        <v>64345</v>
      </c>
      <c r="AH38" s="43">
        <f>'BAR BB| Open rates'!AH38*0.85</f>
        <v>68595</v>
      </c>
      <c r="AI38" s="43">
        <f>'BAR BB| Open rates'!AI38*0.85</f>
        <v>66895</v>
      </c>
      <c r="AJ38" s="43">
        <f>'BAR BB| Open rates'!AJ38*0.85</f>
        <v>64345</v>
      </c>
      <c r="AK38" s="43">
        <f>'BAR BB| Open rates'!AK38*0.85</f>
        <v>66895</v>
      </c>
      <c r="AL38" s="43">
        <f>'BAR BB| Open rates'!AL38*0.85</f>
        <v>64345</v>
      </c>
      <c r="AM38" s="43">
        <f>'BAR BB| Open rates'!AM38*0.85</f>
        <v>66895</v>
      </c>
      <c r="AN38" s="43">
        <f>'BAR BB| Open rates'!AN38*0.85</f>
        <v>72845</v>
      </c>
      <c r="AO38" s="43">
        <f>'BAR BB| Open rates'!AO38*0.85</f>
        <v>75395</v>
      </c>
      <c r="AP38" s="43">
        <f>'BAR BB| Open rates'!AP38*0.85</f>
        <v>95880</v>
      </c>
      <c r="AQ38" s="43">
        <f>'BAR BB| Open rates'!AQ38*0.85</f>
        <v>95880</v>
      </c>
      <c r="AR38" s="43">
        <f>'BAR BB| Open rates'!AR38*0.85</f>
        <v>98345</v>
      </c>
      <c r="AS38" s="43">
        <f>'BAR BB| Open rates'!AS38*0.85</f>
        <v>95880</v>
      </c>
      <c r="AT38" s="43">
        <f>'BAR BB| Open rates'!AT38*0.85</f>
        <v>98345</v>
      </c>
      <c r="AU38" s="43">
        <f>'BAR BB| Open rates'!AU38*0.85</f>
        <v>95880</v>
      </c>
      <c r="AV38" s="43">
        <f>'BAR BB| Open rates'!AV38*0.85</f>
        <v>118320</v>
      </c>
      <c r="AW38" s="43">
        <f>'BAR BB| Open rates'!AW38*0.85</f>
        <v>98260</v>
      </c>
      <c r="AX38" s="43">
        <f>'BAR BB| Open rates'!AX38*0.85</f>
        <v>82280</v>
      </c>
      <c r="AY38" s="43">
        <f>'BAR BB| Open rates'!AY38*0.85</f>
        <v>78880</v>
      </c>
      <c r="AZ38" s="43">
        <f>'BAR BB| Open rates'!AZ38*0.85</f>
        <v>82280</v>
      </c>
      <c r="BA38" s="43">
        <f>'BAR BB| Open rates'!BA38*0.85</f>
        <v>74630</v>
      </c>
      <c r="BB38" s="43">
        <f>'BAR BB| Open rates'!BB38*0.85</f>
        <v>72930</v>
      </c>
      <c r="BC38" s="43">
        <f>'BAR BB| Open rates'!BC38*0.85</f>
        <v>74630</v>
      </c>
      <c r="BD38" s="43">
        <f>'BAR BB| Open rates'!BD38*0.85</f>
        <v>72930</v>
      </c>
      <c r="BE38" s="43">
        <f>'BAR BB| Open rates'!BE38*0.85</f>
        <v>54825</v>
      </c>
      <c r="BF38" s="43">
        <f>'BAR BB| Open rates'!BF38*0.85</f>
        <v>53380</v>
      </c>
      <c r="BG38" s="43">
        <f>'BAR BB| Open rates'!BG38*0.85</f>
        <v>51680</v>
      </c>
      <c r="BH38" s="43">
        <f>'BAR BB| Open rates'!BH38*0.85</f>
        <v>51680</v>
      </c>
      <c r="BI38" s="43">
        <f>'BAR BB| Open rates'!BI38*0.85</f>
        <v>50830</v>
      </c>
      <c r="BJ38" s="43">
        <f>'BAR BB| Open rates'!BJ38*0.85</f>
        <v>51680</v>
      </c>
      <c r="BK38" s="43">
        <f>'BAR BB| Open rates'!BK38*0.85</f>
        <v>50830</v>
      </c>
      <c r="BL38" s="43">
        <f>'BAR BB| Open rates'!BL38*0.85</f>
        <v>51680</v>
      </c>
    </row>
    <row r="39" spans="1:64" s="32" customFormat="1" x14ac:dyDescent="0.2">
      <c r="A39" s="237">
        <v>6</v>
      </c>
      <c r="B39" s="43">
        <f>'BAR BB| Open rates'!B39*0.85</f>
        <v>66470</v>
      </c>
      <c r="C39" s="43">
        <f>'BAR BB| Open rates'!C39*0.85</f>
        <v>63070</v>
      </c>
      <c r="D39" s="43">
        <f>'BAR BB| Open rates'!D39*0.85</f>
        <v>63070</v>
      </c>
      <c r="E39" s="43">
        <f>'BAR BB| Open rates'!E39*0.85</f>
        <v>66470</v>
      </c>
      <c r="F39" s="43">
        <f>'BAR BB| Open rates'!F39*0.85</f>
        <v>63070</v>
      </c>
      <c r="G39" s="43">
        <f>'BAR BB| Open rates'!G39*0.85</f>
        <v>63070</v>
      </c>
      <c r="H39" s="43">
        <f>'BAR BB| Open rates'!H39*0.85</f>
        <v>57120</v>
      </c>
      <c r="I39" s="43">
        <f>'BAR BB| Open rates'!I39*0.85</f>
        <v>55250</v>
      </c>
      <c r="J39" s="43">
        <f>'BAR BB| Open rates'!J39*0.85</f>
        <v>53805</v>
      </c>
      <c r="K39" s="43">
        <f>'BAR BB| Open rates'!K39*0.85</f>
        <v>52105</v>
      </c>
      <c r="L39" s="43">
        <f>'BAR BB| Open rates'!L39*0.85</f>
        <v>53805</v>
      </c>
      <c r="M39" s="43">
        <f>'BAR BB| Open rates'!M39*0.85</f>
        <v>52105</v>
      </c>
      <c r="N39" s="43">
        <f>'BAR BB| Open rates'!N39*0.85</f>
        <v>53805</v>
      </c>
      <c r="O39" s="43">
        <f>'BAR BB| Open rates'!O39*0.85</f>
        <v>52105</v>
      </c>
      <c r="P39" s="43">
        <f>'BAR BB| Open rates'!P39*0.85</f>
        <v>53805</v>
      </c>
      <c r="Q39" s="43">
        <f>'BAR BB| Open rates'!Q39*0.85</f>
        <v>52105</v>
      </c>
      <c r="R39" s="43">
        <f>'BAR BB| Open rates'!R39*0.85</f>
        <v>52105</v>
      </c>
      <c r="S39" s="43">
        <f>'BAR BB| Open rates'!S39*0.85</f>
        <v>53805</v>
      </c>
      <c r="T39" s="43">
        <f>'BAR BB| Open rates'!T39*0.85</f>
        <v>52105</v>
      </c>
      <c r="U39" s="43">
        <f>'BAR BB| Open rates'!U39*0.85</f>
        <v>53805</v>
      </c>
      <c r="V39" s="43">
        <f>'BAR BB| Open rates'!V39*0.85</f>
        <v>53805</v>
      </c>
      <c r="W39" s="43">
        <f>'BAR BB| Open rates'!W39*0.85</f>
        <v>57120</v>
      </c>
      <c r="X39" s="43">
        <f>'BAR BB| Open rates'!X39*0.85</f>
        <v>63070</v>
      </c>
      <c r="Y39" s="43">
        <f>'BAR BB| Open rates'!Y39*0.85</f>
        <v>216665</v>
      </c>
      <c r="Z39" s="43">
        <f>'BAR BB| Open rates'!Z39*0.85</f>
        <v>233580</v>
      </c>
      <c r="AA39" s="43">
        <f>'BAR BB| Open rates'!AA39*0.85</f>
        <v>242080</v>
      </c>
      <c r="AB39" s="43">
        <f>'BAR BB| Open rates'!AB39*0.85</f>
        <v>250665</v>
      </c>
      <c r="AC39" s="43">
        <f>'BAR BB| Open rates'!AC39*0.85</f>
        <v>244375</v>
      </c>
      <c r="AD39" s="43">
        <f>'BAR BB| Open rates'!AD39*0.85</f>
        <v>242080</v>
      </c>
      <c r="AE39" s="43">
        <f>'BAR BB| Open rates'!AE39*0.85</f>
        <v>106845</v>
      </c>
      <c r="AF39" s="43">
        <f>'BAR BB| Open rates'!AF39*0.85</f>
        <v>98345</v>
      </c>
      <c r="AG39" s="43">
        <f>'BAR BB| Open rates'!AG39*0.85</f>
        <v>66895</v>
      </c>
      <c r="AH39" s="43">
        <f>'BAR BB| Open rates'!AH39*0.85</f>
        <v>71145</v>
      </c>
      <c r="AI39" s="43">
        <f>'BAR BB| Open rates'!AI39*0.85</f>
        <v>69445</v>
      </c>
      <c r="AJ39" s="43">
        <f>'BAR BB| Open rates'!AJ39*0.85</f>
        <v>66895</v>
      </c>
      <c r="AK39" s="43">
        <f>'BAR BB| Open rates'!AK39*0.85</f>
        <v>69445</v>
      </c>
      <c r="AL39" s="43">
        <f>'BAR BB| Open rates'!AL39*0.85</f>
        <v>66895</v>
      </c>
      <c r="AM39" s="43">
        <f>'BAR BB| Open rates'!AM39*0.85</f>
        <v>69445</v>
      </c>
      <c r="AN39" s="43">
        <f>'BAR BB| Open rates'!AN39*0.85</f>
        <v>75395</v>
      </c>
      <c r="AO39" s="43">
        <f>'BAR BB| Open rates'!AO39*0.85</f>
        <v>77945</v>
      </c>
      <c r="AP39" s="43">
        <f>'BAR BB| Open rates'!AP39*0.85</f>
        <v>98430</v>
      </c>
      <c r="AQ39" s="43">
        <f>'BAR BB| Open rates'!AQ39*0.85</f>
        <v>98430</v>
      </c>
      <c r="AR39" s="43">
        <f>'BAR BB| Open rates'!AR39*0.85</f>
        <v>100895</v>
      </c>
      <c r="AS39" s="43">
        <f>'BAR BB| Open rates'!AS39*0.85</f>
        <v>98430</v>
      </c>
      <c r="AT39" s="43">
        <f>'BAR BB| Open rates'!AT39*0.85</f>
        <v>100895</v>
      </c>
      <c r="AU39" s="43">
        <f>'BAR BB| Open rates'!AU39*0.85</f>
        <v>98430</v>
      </c>
      <c r="AV39" s="43">
        <f>'BAR BB| Open rates'!AV39*0.85</f>
        <v>120870</v>
      </c>
      <c r="AW39" s="43">
        <f>'BAR BB| Open rates'!AW39*0.85</f>
        <v>100810</v>
      </c>
      <c r="AX39" s="43">
        <f>'BAR BB| Open rates'!AX39*0.85</f>
        <v>84830</v>
      </c>
      <c r="AY39" s="43">
        <f>'BAR BB| Open rates'!AY39*0.85</f>
        <v>81430</v>
      </c>
      <c r="AZ39" s="43">
        <f>'BAR BB| Open rates'!AZ39*0.85</f>
        <v>84830</v>
      </c>
      <c r="BA39" s="43">
        <f>'BAR BB| Open rates'!BA39*0.85</f>
        <v>77180</v>
      </c>
      <c r="BB39" s="43">
        <f>'BAR BB| Open rates'!BB39*0.85</f>
        <v>75480</v>
      </c>
      <c r="BC39" s="43">
        <f>'BAR BB| Open rates'!BC39*0.85</f>
        <v>77180</v>
      </c>
      <c r="BD39" s="43">
        <f>'BAR BB| Open rates'!BD39*0.85</f>
        <v>75480</v>
      </c>
      <c r="BE39" s="43">
        <f>'BAR BB| Open rates'!BE39*0.85</f>
        <v>57375</v>
      </c>
      <c r="BF39" s="43">
        <f>'BAR BB| Open rates'!BF39*0.85</f>
        <v>55930</v>
      </c>
      <c r="BG39" s="43">
        <f>'BAR BB| Open rates'!BG39*0.85</f>
        <v>54230</v>
      </c>
      <c r="BH39" s="43">
        <f>'BAR BB| Open rates'!BH39*0.85</f>
        <v>54230</v>
      </c>
      <c r="BI39" s="43">
        <f>'BAR BB| Open rates'!BI39*0.85</f>
        <v>53380</v>
      </c>
      <c r="BJ39" s="43">
        <f>'BAR BB| Open rates'!BJ39*0.85</f>
        <v>54230</v>
      </c>
      <c r="BK39" s="43">
        <f>'BAR BB| Open rates'!BK39*0.85</f>
        <v>53380</v>
      </c>
      <c r="BL39" s="43">
        <f>'BAR BB| Open rates'!BL39*0.85</f>
        <v>54230</v>
      </c>
    </row>
    <row r="40" spans="1:64"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s="32" customFormat="1" x14ac:dyDescent="0.2">
      <c r="A41" s="237">
        <v>1</v>
      </c>
      <c r="B41" s="43">
        <f>'BAR BB| Open rates'!B41*0.85</f>
        <v>62390</v>
      </c>
      <c r="C41" s="43">
        <f>'BAR BB| Open rates'!C41*0.85</f>
        <v>58990</v>
      </c>
      <c r="D41" s="43">
        <f>'BAR BB| Open rates'!D41*0.85</f>
        <v>58990</v>
      </c>
      <c r="E41" s="43">
        <f>'BAR BB| Open rates'!E41*0.85</f>
        <v>62390</v>
      </c>
      <c r="F41" s="43">
        <f>'BAR BB| Open rates'!F41*0.85</f>
        <v>58990</v>
      </c>
      <c r="G41" s="43">
        <f>'BAR BB| Open rates'!G41*0.85</f>
        <v>58990</v>
      </c>
      <c r="H41" s="43">
        <f>'BAR BB| Open rates'!H41*0.85</f>
        <v>53040</v>
      </c>
      <c r="I41" s="43">
        <f>'BAR BB| Open rates'!I41*0.85</f>
        <v>51170</v>
      </c>
      <c r="J41" s="43">
        <f>'BAR BB| Open rates'!J41*0.85</f>
        <v>49725</v>
      </c>
      <c r="K41" s="43">
        <f>'BAR BB| Open rates'!K41*0.85</f>
        <v>48025</v>
      </c>
      <c r="L41" s="43">
        <f>'BAR BB| Open rates'!L41*0.85</f>
        <v>49725</v>
      </c>
      <c r="M41" s="43">
        <f>'BAR BB| Open rates'!M41*0.85</f>
        <v>48025</v>
      </c>
      <c r="N41" s="43">
        <f>'BAR BB| Open rates'!N41*0.85</f>
        <v>49725</v>
      </c>
      <c r="O41" s="43">
        <f>'BAR BB| Open rates'!O41*0.85</f>
        <v>48025</v>
      </c>
      <c r="P41" s="43">
        <f>'BAR BB| Open rates'!P41*0.85</f>
        <v>49725</v>
      </c>
      <c r="Q41" s="43">
        <f>'BAR BB| Open rates'!Q41*0.85</f>
        <v>48025</v>
      </c>
      <c r="R41" s="43">
        <f>'BAR BB| Open rates'!R41*0.85</f>
        <v>48025</v>
      </c>
      <c r="S41" s="43">
        <f>'BAR BB| Open rates'!S41*0.85</f>
        <v>49725</v>
      </c>
      <c r="T41" s="43">
        <f>'BAR BB| Open rates'!T41*0.85</f>
        <v>48025</v>
      </c>
      <c r="U41" s="43">
        <f>'BAR BB| Open rates'!U41*0.85</f>
        <v>49725</v>
      </c>
      <c r="V41" s="43">
        <f>'BAR BB| Open rates'!V41*0.85</f>
        <v>49725</v>
      </c>
      <c r="W41" s="43">
        <f>'BAR BB| Open rates'!W41*0.85</f>
        <v>53040</v>
      </c>
      <c r="X41" s="43">
        <f>'BAR BB| Open rates'!X41*0.85</f>
        <v>58990</v>
      </c>
      <c r="Y41" s="43">
        <f>'BAR BB| Open rates'!Y41*0.85</f>
        <v>212415</v>
      </c>
      <c r="Z41" s="43">
        <f>'BAR BB| Open rates'!Z41*0.85</f>
        <v>229330</v>
      </c>
      <c r="AA41" s="43">
        <f>'BAR BB| Open rates'!AA41*0.85</f>
        <v>237830</v>
      </c>
      <c r="AB41" s="43">
        <f>'BAR BB| Open rates'!AB41*0.85</f>
        <v>246415</v>
      </c>
      <c r="AC41" s="43">
        <f>'BAR BB| Open rates'!AC41*0.85</f>
        <v>240125</v>
      </c>
      <c r="AD41" s="43">
        <f>'BAR BB| Open rates'!AD41*0.85</f>
        <v>237830</v>
      </c>
      <c r="AE41" s="43">
        <f>'BAR BB| Open rates'!AE41*0.85</f>
        <v>98345</v>
      </c>
      <c r="AF41" s="43">
        <f>'BAR BB| Open rates'!AF41*0.85</f>
        <v>89845</v>
      </c>
      <c r="AG41" s="43">
        <f>'BAR BB| Open rates'!AG41*0.85</f>
        <v>58395</v>
      </c>
      <c r="AH41" s="43">
        <f>'BAR BB| Open rates'!AH41*0.85</f>
        <v>62645</v>
      </c>
      <c r="AI41" s="43">
        <f>'BAR BB| Open rates'!AI41*0.85</f>
        <v>60945</v>
      </c>
      <c r="AJ41" s="43">
        <f>'BAR BB| Open rates'!AJ41*0.85</f>
        <v>58395</v>
      </c>
      <c r="AK41" s="43">
        <f>'BAR BB| Open rates'!AK41*0.85</f>
        <v>60945</v>
      </c>
      <c r="AL41" s="43">
        <f>'BAR BB| Open rates'!AL41*0.85</f>
        <v>58395</v>
      </c>
      <c r="AM41" s="43">
        <f>'BAR BB| Open rates'!AM41*0.85</f>
        <v>60945</v>
      </c>
      <c r="AN41" s="43">
        <f>'BAR BB| Open rates'!AN41*0.85</f>
        <v>66895</v>
      </c>
      <c r="AO41" s="43">
        <f>'BAR BB| Open rates'!AO41*0.85</f>
        <v>69445</v>
      </c>
      <c r="AP41" s="43">
        <f>'BAR BB| Open rates'!AP41*0.85</f>
        <v>119680</v>
      </c>
      <c r="AQ41" s="43">
        <f>'BAR BB| Open rates'!AQ41*0.85</f>
        <v>119680</v>
      </c>
      <c r="AR41" s="43">
        <f>'BAR BB| Open rates'!AR41*0.85</f>
        <v>122145</v>
      </c>
      <c r="AS41" s="43">
        <f>'BAR BB| Open rates'!AS41*0.85</f>
        <v>119680</v>
      </c>
      <c r="AT41" s="43">
        <f>'BAR BB| Open rates'!AT41*0.85</f>
        <v>122145</v>
      </c>
      <c r="AU41" s="43">
        <f>'BAR BB| Open rates'!AU41*0.85</f>
        <v>119680</v>
      </c>
      <c r="AV41" s="43">
        <f>'BAR BB| Open rates'!AV41*0.85</f>
        <v>108120</v>
      </c>
      <c r="AW41" s="43">
        <f>'BAR BB| Open rates'!AW41*0.85</f>
        <v>105060</v>
      </c>
      <c r="AX41" s="43">
        <f>'BAR BB| Open rates'!AX41*0.85</f>
        <v>89080</v>
      </c>
      <c r="AY41" s="43">
        <f>'BAR BB| Open rates'!AY41*0.85</f>
        <v>85680</v>
      </c>
      <c r="AZ41" s="43">
        <f>'BAR BB| Open rates'!AZ41*0.85</f>
        <v>89080</v>
      </c>
      <c r="BA41" s="43">
        <f>'BAR BB| Open rates'!BA41*0.85</f>
        <v>81430</v>
      </c>
      <c r="BB41" s="43">
        <f>'BAR BB| Open rates'!BB41*0.85</f>
        <v>79730</v>
      </c>
      <c r="BC41" s="43">
        <f>'BAR BB| Open rates'!BC41*0.85</f>
        <v>81430</v>
      </c>
      <c r="BD41" s="43">
        <f>'BAR BB| Open rates'!BD41*0.85</f>
        <v>79730</v>
      </c>
      <c r="BE41" s="43">
        <f>'BAR BB| Open rates'!BE41*0.85</f>
        <v>69360</v>
      </c>
      <c r="BF41" s="43">
        <f>'BAR BB| Open rates'!BF41*0.85</f>
        <v>67915</v>
      </c>
      <c r="BG41" s="43">
        <f>'BAR BB| Open rates'!BG41*0.85</f>
        <v>66215</v>
      </c>
      <c r="BH41" s="43">
        <f>'BAR BB| Open rates'!BH41*0.85</f>
        <v>66215</v>
      </c>
      <c r="BI41" s="43">
        <f>'BAR BB| Open rates'!BI41*0.85</f>
        <v>65365</v>
      </c>
      <c r="BJ41" s="43">
        <f>'BAR BB| Open rates'!BJ41*0.85</f>
        <v>66215</v>
      </c>
      <c r="BK41" s="43">
        <f>'BAR BB| Open rates'!BK41*0.85</f>
        <v>65365</v>
      </c>
      <c r="BL41" s="43">
        <f>'BAR BB| Open rates'!BL41*0.85</f>
        <v>66215</v>
      </c>
    </row>
    <row r="42" spans="1:64" s="32" customFormat="1" x14ac:dyDescent="0.2">
      <c r="A42" s="237">
        <v>2</v>
      </c>
      <c r="B42" s="43">
        <f>'BAR BB| Open rates'!B42*0.85</f>
        <v>64515</v>
      </c>
      <c r="C42" s="43">
        <f>'BAR BB| Open rates'!C42*0.85</f>
        <v>61115</v>
      </c>
      <c r="D42" s="43">
        <f>'BAR BB| Open rates'!D42*0.85</f>
        <v>61115</v>
      </c>
      <c r="E42" s="43">
        <f>'BAR BB| Open rates'!E42*0.85</f>
        <v>64515</v>
      </c>
      <c r="F42" s="43">
        <f>'BAR BB| Open rates'!F42*0.85</f>
        <v>61115</v>
      </c>
      <c r="G42" s="43">
        <f>'BAR BB| Open rates'!G42*0.85</f>
        <v>61115</v>
      </c>
      <c r="H42" s="43">
        <f>'BAR BB| Open rates'!H42*0.85</f>
        <v>55165</v>
      </c>
      <c r="I42" s="43">
        <f>'BAR BB| Open rates'!I42*0.85</f>
        <v>53295</v>
      </c>
      <c r="J42" s="43">
        <f>'BAR BB| Open rates'!J42*0.85</f>
        <v>51850</v>
      </c>
      <c r="K42" s="43">
        <f>'BAR BB| Open rates'!K42*0.85</f>
        <v>50150</v>
      </c>
      <c r="L42" s="43">
        <f>'BAR BB| Open rates'!L42*0.85</f>
        <v>51850</v>
      </c>
      <c r="M42" s="43">
        <f>'BAR BB| Open rates'!M42*0.85</f>
        <v>50150</v>
      </c>
      <c r="N42" s="43">
        <f>'BAR BB| Open rates'!N42*0.85</f>
        <v>51850</v>
      </c>
      <c r="O42" s="43">
        <f>'BAR BB| Open rates'!O42*0.85</f>
        <v>50150</v>
      </c>
      <c r="P42" s="43">
        <f>'BAR BB| Open rates'!P42*0.85</f>
        <v>51850</v>
      </c>
      <c r="Q42" s="43">
        <f>'BAR BB| Open rates'!Q42*0.85</f>
        <v>50150</v>
      </c>
      <c r="R42" s="43">
        <f>'BAR BB| Open rates'!R42*0.85</f>
        <v>50150</v>
      </c>
      <c r="S42" s="43">
        <f>'BAR BB| Open rates'!S42*0.85</f>
        <v>51850</v>
      </c>
      <c r="T42" s="43">
        <f>'BAR BB| Open rates'!T42*0.85</f>
        <v>50150</v>
      </c>
      <c r="U42" s="43">
        <f>'BAR BB| Open rates'!U42*0.85</f>
        <v>51850</v>
      </c>
      <c r="V42" s="43">
        <f>'BAR BB| Open rates'!V42*0.85</f>
        <v>51850</v>
      </c>
      <c r="W42" s="43">
        <f>'BAR BB| Open rates'!W42*0.85</f>
        <v>55165</v>
      </c>
      <c r="X42" s="43">
        <f>'BAR BB| Open rates'!X42*0.85</f>
        <v>61115</v>
      </c>
      <c r="Y42" s="43">
        <f>'BAR BB| Open rates'!Y42*0.85</f>
        <v>214965</v>
      </c>
      <c r="Z42" s="43">
        <f>'BAR BB| Open rates'!Z42*0.85</f>
        <v>231880</v>
      </c>
      <c r="AA42" s="43">
        <f>'BAR BB| Open rates'!AA42*0.85</f>
        <v>240380</v>
      </c>
      <c r="AB42" s="43">
        <f>'BAR BB| Open rates'!AB42*0.85</f>
        <v>248965</v>
      </c>
      <c r="AC42" s="43">
        <f>'BAR BB| Open rates'!AC42*0.85</f>
        <v>242675</v>
      </c>
      <c r="AD42" s="43">
        <f>'BAR BB| Open rates'!AD42*0.85</f>
        <v>240380</v>
      </c>
      <c r="AE42" s="43">
        <f>'BAR BB| Open rates'!AE42*0.85</f>
        <v>100895</v>
      </c>
      <c r="AF42" s="43">
        <f>'BAR BB| Open rates'!AF42*0.85</f>
        <v>92395</v>
      </c>
      <c r="AG42" s="43">
        <f>'BAR BB| Open rates'!AG42*0.85</f>
        <v>60945</v>
      </c>
      <c r="AH42" s="43">
        <f>'BAR BB| Open rates'!AH42*0.85</f>
        <v>65195</v>
      </c>
      <c r="AI42" s="43">
        <f>'BAR BB| Open rates'!AI42*0.85</f>
        <v>63495</v>
      </c>
      <c r="AJ42" s="43">
        <f>'BAR BB| Open rates'!AJ42*0.85</f>
        <v>60945</v>
      </c>
      <c r="AK42" s="43">
        <f>'BAR BB| Open rates'!AK42*0.85</f>
        <v>63495</v>
      </c>
      <c r="AL42" s="43">
        <f>'BAR BB| Open rates'!AL42*0.85</f>
        <v>60945</v>
      </c>
      <c r="AM42" s="43">
        <f>'BAR BB| Open rates'!AM42*0.85</f>
        <v>63495</v>
      </c>
      <c r="AN42" s="43">
        <f>'BAR BB| Open rates'!AN42*0.85</f>
        <v>69445</v>
      </c>
      <c r="AO42" s="43">
        <f>'BAR BB| Open rates'!AO42*0.85</f>
        <v>71995</v>
      </c>
      <c r="AP42" s="43">
        <f>'BAR BB| Open rates'!AP42*0.85</f>
        <v>122230</v>
      </c>
      <c r="AQ42" s="43">
        <f>'BAR BB| Open rates'!AQ42*0.85</f>
        <v>122230</v>
      </c>
      <c r="AR42" s="43">
        <f>'BAR BB| Open rates'!AR42*0.85</f>
        <v>124695</v>
      </c>
      <c r="AS42" s="43">
        <f>'BAR BB| Open rates'!AS42*0.85</f>
        <v>122230</v>
      </c>
      <c r="AT42" s="43">
        <f>'BAR BB| Open rates'!AT42*0.85</f>
        <v>124695</v>
      </c>
      <c r="AU42" s="43">
        <f>'BAR BB| Open rates'!AU42*0.85</f>
        <v>122230</v>
      </c>
      <c r="AV42" s="43">
        <f>'BAR BB| Open rates'!AV42*0.85</f>
        <v>110670</v>
      </c>
      <c r="AW42" s="43">
        <f>'BAR BB| Open rates'!AW42*0.85</f>
        <v>107610</v>
      </c>
      <c r="AX42" s="43">
        <f>'BAR BB| Open rates'!AX42*0.85</f>
        <v>91630</v>
      </c>
      <c r="AY42" s="43">
        <f>'BAR BB| Open rates'!AY42*0.85</f>
        <v>88230</v>
      </c>
      <c r="AZ42" s="43">
        <f>'BAR BB| Open rates'!AZ42*0.85</f>
        <v>91630</v>
      </c>
      <c r="BA42" s="43">
        <f>'BAR BB| Open rates'!BA42*0.85</f>
        <v>83980</v>
      </c>
      <c r="BB42" s="43">
        <f>'BAR BB| Open rates'!BB42*0.85</f>
        <v>82280</v>
      </c>
      <c r="BC42" s="43">
        <f>'BAR BB| Open rates'!BC42*0.85</f>
        <v>83980</v>
      </c>
      <c r="BD42" s="43">
        <f>'BAR BB| Open rates'!BD42*0.85</f>
        <v>82280</v>
      </c>
      <c r="BE42" s="43">
        <f>'BAR BB| Open rates'!BE42*0.85</f>
        <v>71910</v>
      </c>
      <c r="BF42" s="43">
        <f>'BAR BB| Open rates'!BF42*0.85</f>
        <v>70465</v>
      </c>
      <c r="BG42" s="43">
        <f>'BAR BB| Open rates'!BG42*0.85</f>
        <v>68765</v>
      </c>
      <c r="BH42" s="43">
        <f>'BAR BB| Open rates'!BH42*0.85</f>
        <v>68765</v>
      </c>
      <c r="BI42" s="43">
        <f>'BAR BB| Open rates'!BI42*0.85</f>
        <v>67915</v>
      </c>
      <c r="BJ42" s="43">
        <f>'BAR BB| Open rates'!BJ42*0.85</f>
        <v>68765</v>
      </c>
      <c r="BK42" s="43">
        <f>'BAR BB| Open rates'!BK42*0.85</f>
        <v>67915</v>
      </c>
      <c r="BL42" s="43">
        <f>'BAR BB| Open rates'!BL42*0.85</f>
        <v>68765</v>
      </c>
    </row>
    <row r="43" spans="1:64" s="32" customFormat="1" x14ac:dyDescent="0.2">
      <c r="A43" s="237">
        <v>3</v>
      </c>
      <c r="B43" s="43">
        <f>'BAR BB| Open rates'!B43*0.85</f>
        <v>66640</v>
      </c>
      <c r="C43" s="43">
        <f>'BAR BB| Open rates'!C43*0.85</f>
        <v>63240</v>
      </c>
      <c r="D43" s="43">
        <f>'BAR BB| Open rates'!D43*0.85</f>
        <v>63240</v>
      </c>
      <c r="E43" s="43">
        <f>'BAR BB| Open rates'!E43*0.85</f>
        <v>66640</v>
      </c>
      <c r="F43" s="43">
        <f>'BAR BB| Open rates'!F43*0.85</f>
        <v>63240</v>
      </c>
      <c r="G43" s="43">
        <f>'BAR BB| Open rates'!G43*0.85</f>
        <v>63240</v>
      </c>
      <c r="H43" s="43">
        <f>'BAR BB| Open rates'!H43*0.85</f>
        <v>57290</v>
      </c>
      <c r="I43" s="43">
        <f>'BAR BB| Open rates'!I43*0.85</f>
        <v>55420</v>
      </c>
      <c r="J43" s="43">
        <f>'BAR BB| Open rates'!J43*0.85</f>
        <v>53975</v>
      </c>
      <c r="K43" s="43">
        <f>'BAR BB| Open rates'!K43*0.85</f>
        <v>52275</v>
      </c>
      <c r="L43" s="43">
        <f>'BAR BB| Open rates'!L43*0.85</f>
        <v>53975</v>
      </c>
      <c r="M43" s="43">
        <f>'BAR BB| Open rates'!M43*0.85</f>
        <v>52275</v>
      </c>
      <c r="N43" s="43">
        <f>'BAR BB| Open rates'!N43*0.85</f>
        <v>53975</v>
      </c>
      <c r="O43" s="43">
        <f>'BAR BB| Open rates'!O43*0.85</f>
        <v>52275</v>
      </c>
      <c r="P43" s="43">
        <f>'BAR BB| Open rates'!P43*0.85</f>
        <v>53975</v>
      </c>
      <c r="Q43" s="43">
        <f>'BAR BB| Open rates'!Q43*0.85</f>
        <v>52275</v>
      </c>
      <c r="R43" s="43">
        <f>'BAR BB| Open rates'!R43*0.85</f>
        <v>52275</v>
      </c>
      <c r="S43" s="43">
        <f>'BAR BB| Open rates'!S43*0.85</f>
        <v>53975</v>
      </c>
      <c r="T43" s="43">
        <f>'BAR BB| Open rates'!T43*0.85</f>
        <v>52275</v>
      </c>
      <c r="U43" s="43">
        <f>'BAR BB| Open rates'!U43*0.85</f>
        <v>53975</v>
      </c>
      <c r="V43" s="43">
        <f>'BAR BB| Open rates'!V43*0.85</f>
        <v>53975</v>
      </c>
      <c r="W43" s="43">
        <f>'BAR BB| Open rates'!W43*0.85</f>
        <v>57290</v>
      </c>
      <c r="X43" s="43">
        <f>'BAR BB| Open rates'!X43*0.85</f>
        <v>63240</v>
      </c>
      <c r="Y43" s="43">
        <f>'BAR BB| Open rates'!Y43*0.85</f>
        <v>217515</v>
      </c>
      <c r="Z43" s="43">
        <f>'BAR BB| Open rates'!Z43*0.85</f>
        <v>234430</v>
      </c>
      <c r="AA43" s="43">
        <f>'BAR BB| Open rates'!AA43*0.85</f>
        <v>242930</v>
      </c>
      <c r="AB43" s="43">
        <f>'BAR BB| Open rates'!AB43*0.85</f>
        <v>251515</v>
      </c>
      <c r="AC43" s="43">
        <f>'BAR BB| Open rates'!AC43*0.85</f>
        <v>245225</v>
      </c>
      <c r="AD43" s="43">
        <f>'BAR BB| Open rates'!AD43*0.85</f>
        <v>242930</v>
      </c>
      <c r="AE43" s="43">
        <f>'BAR BB| Open rates'!AE43*0.85</f>
        <v>103445</v>
      </c>
      <c r="AF43" s="43">
        <f>'BAR BB| Open rates'!AF43*0.85</f>
        <v>94945</v>
      </c>
      <c r="AG43" s="43">
        <f>'BAR BB| Open rates'!AG43*0.85</f>
        <v>63495</v>
      </c>
      <c r="AH43" s="43">
        <f>'BAR BB| Open rates'!AH43*0.85</f>
        <v>67745</v>
      </c>
      <c r="AI43" s="43">
        <f>'BAR BB| Open rates'!AI43*0.85</f>
        <v>66045</v>
      </c>
      <c r="AJ43" s="43">
        <f>'BAR BB| Open rates'!AJ43*0.85</f>
        <v>63495</v>
      </c>
      <c r="AK43" s="43">
        <f>'BAR BB| Open rates'!AK43*0.85</f>
        <v>66045</v>
      </c>
      <c r="AL43" s="43">
        <f>'BAR BB| Open rates'!AL43*0.85</f>
        <v>63495</v>
      </c>
      <c r="AM43" s="43">
        <f>'BAR BB| Open rates'!AM43*0.85</f>
        <v>66045</v>
      </c>
      <c r="AN43" s="43">
        <f>'BAR BB| Open rates'!AN43*0.85</f>
        <v>71995</v>
      </c>
      <c r="AO43" s="43">
        <f>'BAR BB| Open rates'!AO43*0.85</f>
        <v>74545</v>
      </c>
      <c r="AP43" s="43">
        <f>'BAR BB| Open rates'!AP43*0.85</f>
        <v>124780</v>
      </c>
      <c r="AQ43" s="43">
        <f>'BAR BB| Open rates'!AQ43*0.85</f>
        <v>124780</v>
      </c>
      <c r="AR43" s="43">
        <f>'BAR BB| Open rates'!AR43*0.85</f>
        <v>127245</v>
      </c>
      <c r="AS43" s="43">
        <f>'BAR BB| Open rates'!AS43*0.85</f>
        <v>124780</v>
      </c>
      <c r="AT43" s="43">
        <f>'BAR BB| Open rates'!AT43*0.85</f>
        <v>127245</v>
      </c>
      <c r="AU43" s="43">
        <f>'BAR BB| Open rates'!AU43*0.85</f>
        <v>124780</v>
      </c>
      <c r="AV43" s="43">
        <f>'BAR BB| Open rates'!AV43*0.85</f>
        <v>113220</v>
      </c>
      <c r="AW43" s="43">
        <f>'BAR BB| Open rates'!AW43*0.85</f>
        <v>110160</v>
      </c>
      <c r="AX43" s="43">
        <f>'BAR BB| Open rates'!AX43*0.85</f>
        <v>94180</v>
      </c>
      <c r="AY43" s="43">
        <f>'BAR BB| Open rates'!AY43*0.85</f>
        <v>90780</v>
      </c>
      <c r="AZ43" s="43">
        <f>'BAR BB| Open rates'!AZ43*0.85</f>
        <v>94180</v>
      </c>
      <c r="BA43" s="43">
        <f>'BAR BB| Open rates'!BA43*0.85</f>
        <v>86530</v>
      </c>
      <c r="BB43" s="43">
        <f>'BAR BB| Open rates'!BB43*0.85</f>
        <v>84830</v>
      </c>
      <c r="BC43" s="43">
        <f>'BAR BB| Open rates'!BC43*0.85</f>
        <v>86530</v>
      </c>
      <c r="BD43" s="43">
        <f>'BAR BB| Open rates'!BD43*0.85</f>
        <v>84830</v>
      </c>
      <c r="BE43" s="43">
        <f>'BAR BB| Open rates'!BE43*0.85</f>
        <v>74460</v>
      </c>
      <c r="BF43" s="43">
        <f>'BAR BB| Open rates'!BF43*0.85</f>
        <v>73015</v>
      </c>
      <c r="BG43" s="43">
        <f>'BAR BB| Open rates'!BG43*0.85</f>
        <v>71315</v>
      </c>
      <c r="BH43" s="43">
        <f>'BAR BB| Open rates'!BH43*0.85</f>
        <v>71315</v>
      </c>
      <c r="BI43" s="43">
        <f>'BAR BB| Open rates'!BI43*0.85</f>
        <v>70465</v>
      </c>
      <c r="BJ43" s="43">
        <f>'BAR BB| Open rates'!BJ43*0.85</f>
        <v>71315</v>
      </c>
      <c r="BK43" s="43">
        <f>'BAR BB| Open rates'!BK43*0.85</f>
        <v>70465</v>
      </c>
      <c r="BL43" s="43">
        <f>'BAR BB| Open rates'!BL43*0.85</f>
        <v>71315</v>
      </c>
    </row>
    <row r="44" spans="1:64" s="32" customFormat="1" x14ac:dyDescent="0.2">
      <c r="A44" s="237">
        <v>4</v>
      </c>
      <c r="B44" s="43">
        <f>'BAR BB| Open rates'!B44*0.85</f>
        <v>68765</v>
      </c>
      <c r="C44" s="43">
        <f>'BAR BB| Open rates'!C44*0.85</f>
        <v>65365</v>
      </c>
      <c r="D44" s="43">
        <f>'BAR BB| Open rates'!D44*0.85</f>
        <v>65365</v>
      </c>
      <c r="E44" s="43">
        <f>'BAR BB| Open rates'!E44*0.85</f>
        <v>68765</v>
      </c>
      <c r="F44" s="43">
        <f>'BAR BB| Open rates'!F44*0.85</f>
        <v>65365</v>
      </c>
      <c r="G44" s="43">
        <f>'BAR BB| Open rates'!G44*0.85</f>
        <v>65365</v>
      </c>
      <c r="H44" s="43">
        <f>'BAR BB| Open rates'!H44*0.85</f>
        <v>59415</v>
      </c>
      <c r="I44" s="43">
        <f>'BAR BB| Open rates'!I44*0.85</f>
        <v>57545</v>
      </c>
      <c r="J44" s="43">
        <f>'BAR BB| Open rates'!J44*0.85</f>
        <v>56100</v>
      </c>
      <c r="K44" s="43">
        <f>'BAR BB| Open rates'!K44*0.85</f>
        <v>54400</v>
      </c>
      <c r="L44" s="43">
        <f>'BAR BB| Open rates'!L44*0.85</f>
        <v>56100</v>
      </c>
      <c r="M44" s="43">
        <f>'BAR BB| Open rates'!M44*0.85</f>
        <v>54400</v>
      </c>
      <c r="N44" s="43">
        <f>'BAR BB| Open rates'!N44*0.85</f>
        <v>56100</v>
      </c>
      <c r="O44" s="43">
        <f>'BAR BB| Open rates'!O44*0.85</f>
        <v>54400</v>
      </c>
      <c r="P44" s="43">
        <f>'BAR BB| Open rates'!P44*0.85</f>
        <v>56100</v>
      </c>
      <c r="Q44" s="43">
        <f>'BAR BB| Open rates'!Q44*0.85</f>
        <v>54400</v>
      </c>
      <c r="R44" s="43">
        <f>'BAR BB| Open rates'!R44*0.85</f>
        <v>54400</v>
      </c>
      <c r="S44" s="43">
        <f>'BAR BB| Open rates'!S44*0.85</f>
        <v>56100</v>
      </c>
      <c r="T44" s="43">
        <f>'BAR BB| Open rates'!T44*0.85</f>
        <v>54400</v>
      </c>
      <c r="U44" s="43">
        <f>'BAR BB| Open rates'!U44*0.85</f>
        <v>56100</v>
      </c>
      <c r="V44" s="43">
        <f>'BAR BB| Open rates'!V44*0.85</f>
        <v>56100</v>
      </c>
      <c r="W44" s="43">
        <f>'BAR BB| Open rates'!W44*0.85</f>
        <v>59415</v>
      </c>
      <c r="X44" s="43">
        <f>'BAR BB| Open rates'!X44*0.85</f>
        <v>65365</v>
      </c>
      <c r="Y44" s="43">
        <f>'BAR BB| Open rates'!Y44*0.85</f>
        <v>220065</v>
      </c>
      <c r="Z44" s="43">
        <f>'BAR BB| Open rates'!Z44*0.85</f>
        <v>236980</v>
      </c>
      <c r="AA44" s="43">
        <f>'BAR BB| Open rates'!AA44*0.85</f>
        <v>245480</v>
      </c>
      <c r="AB44" s="43">
        <f>'BAR BB| Open rates'!AB44*0.85</f>
        <v>254065</v>
      </c>
      <c r="AC44" s="43">
        <f>'BAR BB| Open rates'!AC44*0.85</f>
        <v>247775</v>
      </c>
      <c r="AD44" s="43">
        <f>'BAR BB| Open rates'!AD44*0.85</f>
        <v>245480</v>
      </c>
      <c r="AE44" s="43">
        <f>'BAR BB| Open rates'!AE44*0.85</f>
        <v>105995</v>
      </c>
      <c r="AF44" s="43">
        <f>'BAR BB| Open rates'!AF44*0.85</f>
        <v>97495</v>
      </c>
      <c r="AG44" s="43">
        <f>'BAR BB| Open rates'!AG44*0.85</f>
        <v>66045</v>
      </c>
      <c r="AH44" s="43">
        <f>'BAR BB| Open rates'!AH44*0.85</f>
        <v>70295</v>
      </c>
      <c r="AI44" s="43">
        <f>'BAR BB| Open rates'!AI44*0.85</f>
        <v>68595</v>
      </c>
      <c r="AJ44" s="43">
        <f>'BAR BB| Open rates'!AJ44*0.85</f>
        <v>66045</v>
      </c>
      <c r="AK44" s="43">
        <f>'BAR BB| Open rates'!AK44*0.85</f>
        <v>68595</v>
      </c>
      <c r="AL44" s="43">
        <f>'BAR BB| Open rates'!AL44*0.85</f>
        <v>66045</v>
      </c>
      <c r="AM44" s="43">
        <f>'BAR BB| Open rates'!AM44*0.85</f>
        <v>68595</v>
      </c>
      <c r="AN44" s="43">
        <f>'BAR BB| Open rates'!AN44*0.85</f>
        <v>74545</v>
      </c>
      <c r="AO44" s="43">
        <f>'BAR BB| Open rates'!AO44*0.85</f>
        <v>77095</v>
      </c>
      <c r="AP44" s="43">
        <f>'BAR BB| Open rates'!AP44*0.85</f>
        <v>127330</v>
      </c>
      <c r="AQ44" s="43">
        <f>'BAR BB| Open rates'!AQ44*0.85</f>
        <v>127330</v>
      </c>
      <c r="AR44" s="43">
        <f>'BAR BB| Open rates'!AR44*0.85</f>
        <v>129795</v>
      </c>
      <c r="AS44" s="43">
        <f>'BAR BB| Open rates'!AS44*0.85</f>
        <v>127330</v>
      </c>
      <c r="AT44" s="43">
        <f>'BAR BB| Open rates'!AT44*0.85</f>
        <v>129795</v>
      </c>
      <c r="AU44" s="43">
        <f>'BAR BB| Open rates'!AU44*0.85</f>
        <v>127330</v>
      </c>
      <c r="AV44" s="43">
        <f>'BAR BB| Open rates'!AV44*0.85</f>
        <v>115770</v>
      </c>
      <c r="AW44" s="43">
        <f>'BAR BB| Open rates'!AW44*0.85</f>
        <v>112710</v>
      </c>
      <c r="AX44" s="43">
        <f>'BAR BB| Open rates'!AX44*0.85</f>
        <v>96730</v>
      </c>
      <c r="AY44" s="43">
        <f>'BAR BB| Open rates'!AY44*0.85</f>
        <v>93330</v>
      </c>
      <c r="AZ44" s="43">
        <f>'BAR BB| Open rates'!AZ44*0.85</f>
        <v>96730</v>
      </c>
      <c r="BA44" s="43">
        <f>'BAR BB| Open rates'!BA44*0.85</f>
        <v>89080</v>
      </c>
      <c r="BB44" s="43">
        <f>'BAR BB| Open rates'!BB44*0.85</f>
        <v>87380</v>
      </c>
      <c r="BC44" s="43">
        <f>'BAR BB| Open rates'!BC44*0.85</f>
        <v>89080</v>
      </c>
      <c r="BD44" s="43">
        <f>'BAR BB| Open rates'!BD44*0.85</f>
        <v>87380</v>
      </c>
      <c r="BE44" s="43">
        <f>'BAR BB| Open rates'!BE44*0.85</f>
        <v>77010</v>
      </c>
      <c r="BF44" s="43">
        <f>'BAR BB| Open rates'!BF44*0.85</f>
        <v>75565</v>
      </c>
      <c r="BG44" s="43">
        <f>'BAR BB| Open rates'!BG44*0.85</f>
        <v>73865</v>
      </c>
      <c r="BH44" s="43">
        <f>'BAR BB| Open rates'!BH44*0.85</f>
        <v>73865</v>
      </c>
      <c r="BI44" s="43">
        <f>'BAR BB| Open rates'!BI44*0.85</f>
        <v>73015</v>
      </c>
      <c r="BJ44" s="43">
        <f>'BAR BB| Open rates'!BJ44*0.85</f>
        <v>73865</v>
      </c>
      <c r="BK44" s="43">
        <f>'BAR BB| Open rates'!BK44*0.85</f>
        <v>73015</v>
      </c>
      <c r="BL44" s="43">
        <f>'BAR BB| Open rates'!BL44*0.85</f>
        <v>73865</v>
      </c>
    </row>
    <row r="45" spans="1:64" s="32" customFormat="1" x14ac:dyDescent="0.2">
      <c r="A45" s="237">
        <v>5</v>
      </c>
      <c r="B45" s="43">
        <f>'BAR BB| Open rates'!B45*0.85</f>
        <v>70890</v>
      </c>
      <c r="C45" s="43">
        <f>'BAR BB| Open rates'!C45*0.85</f>
        <v>67490</v>
      </c>
      <c r="D45" s="43">
        <f>'BAR BB| Open rates'!D45*0.85</f>
        <v>67490</v>
      </c>
      <c r="E45" s="43">
        <f>'BAR BB| Open rates'!E45*0.85</f>
        <v>70890</v>
      </c>
      <c r="F45" s="43">
        <f>'BAR BB| Open rates'!F45*0.85</f>
        <v>67490</v>
      </c>
      <c r="G45" s="43">
        <f>'BAR BB| Open rates'!G45*0.85</f>
        <v>67490</v>
      </c>
      <c r="H45" s="43">
        <f>'BAR BB| Open rates'!H45*0.85</f>
        <v>61540</v>
      </c>
      <c r="I45" s="43">
        <f>'BAR BB| Open rates'!I45*0.85</f>
        <v>59670</v>
      </c>
      <c r="J45" s="43">
        <f>'BAR BB| Open rates'!J45*0.85</f>
        <v>58225</v>
      </c>
      <c r="K45" s="43">
        <f>'BAR BB| Open rates'!K45*0.85</f>
        <v>56525</v>
      </c>
      <c r="L45" s="43">
        <f>'BAR BB| Open rates'!L45*0.85</f>
        <v>58225</v>
      </c>
      <c r="M45" s="43">
        <f>'BAR BB| Open rates'!M45*0.85</f>
        <v>56525</v>
      </c>
      <c r="N45" s="43">
        <f>'BAR BB| Open rates'!N45*0.85</f>
        <v>58225</v>
      </c>
      <c r="O45" s="43">
        <f>'BAR BB| Open rates'!O45*0.85</f>
        <v>56525</v>
      </c>
      <c r="P45" s="43">
        <f>'BAR BB| Open rates'!P45*0.85</f>
        <v>58225</v>
      </c>
      <c r="Q45" s="43">
        <f>'BAR BB| Open rates'!Q45*0.85</f>
        <v>56525</v>
      </c>
      <c r="R45" s="43">
        <f>'BAR BB| Open rates'!R45*0.85</f>
        <v>56525</v>
      </c>
      <c r="S45" s="43">
        <f>'BAR BB| Open rates'!S45*0.85</f>
        <v>58225</v>
      </c>
      <c r="T45" s="43">
        <f>'BAR BB| Open rates'!T45*0.85</f>
        <v>56525</v>
      </c>
      <c r="U45" s="43">
        <f>'BAR BB| Open rates'!U45*0.85</f>
        <v>58225</v>
      </c>
      <c r="V45" s="43">
        <f>'BAR BB| Open rates'!V45*0.85</f>
        <v>58225</v>
      </c>
      <c r="W45" s="43">
        <f>'BAR BB| Open rates'!W45*0.85</f>
        <v>61540</v>
      </c>
      <c r="X45" s="43">
        <f>'BAR BB| Open rates'!X45*0.85</f>
        <v>67490</v>
      </c>
      <c r="Y45" s="43">
        <f>'BAR BB| Open rates'!Y45*0.85</f>
        <v>222615</v>
      </c>
      <c r="Z45" s="43">
        <f>'BAR BB| Open rates'!Z45*0.85</f>
        <v>239530</v>
      </c>
      <c r="AA45" s="43">
        <f>'BAR BB| Open rates'!AA45*0.85</f>
        <v>248030</v>
      </c>
      <c r="AB45" s="43">
        <f>'BAR BB| Open rates'!AB45*0.85</f>
        <v>256615</v>
      </c>
      <c r="AC45" s="43">
        <f>'BAR BB| Open rates'!AC45*0.85</f>
        <v>250325</v>
      </c>
      <c r="AD45" s="43">
        <f>'BAR BB| Open rates'!AD45*0.85</f>
        <v>248030</v>
      </c>
      <c r="AE45" s="43">
        <f>'BAR BB| Open rates'!AE45*0.85</f>
        <v>108545</v>
      </c>
      <c r="AF45" s="43">
        <f>'BAR BB| Open rates'!AF45*0.85</f>
        <v>100045</v>
      </c>
      <c r="AG45" s="43">
        <f>'BAR BB| Open rates'!AG45*0.85</f>
        <v>68595</v>
      </c>
      <c r="AH45" s="43">
        <f>'BAR BB| Open rates'!AH45*0.85</f>
        <v>72845</v>
      </c>
      <c r="AI45" s="43">
        <f>'BAR BB| Open rates'!AI45*0.85</f>
        <v>71145</v>
      </c>
      <c r="AJ45" s="43">
        <f>'BAR BB| Open rates'!AJ45*0.85</f>
        <v>68595</v>
      </c>
      <c r="AK45" s="43">
        <f>'BAR BB| Open rates'!AK45*0.85</f>
        <v>71145</v>
      </c>
      <c r="AL45" s="43">
        <f>'BAR BB| Open rates'!AL45*0.85</f>
        <v>68595</v>
      </c>
      <c r="AM45" s="43">
        <f>'BAR BB| Open rates'!AM45*0.85</f>
        <v>71145</v>
      </c>
      <c r="AN45" s="43">
        <f>'BAR BB| Open rates'!AN45*0.85</f>
        <v>77095</v>
      </c>
      <c r="AO45" s="43">
        <f>'BAR BB| Open rates'!AO45*0.85</f>
        <v>79645</v>
      </c>
      <c r="AP45" s="43">
        <f>'BAR BB| Open rates'!AP45*0.85</f>
        <v>129880</v>
      </c>
      <c r="AQ45" s="43">
        <f>'BAR BB| Open rates'!AQ45*0.85</f>
        <v>129880</v>
      </c>
      <c r="AR45" s="43">
        <f>'BAR BB| Open rates'!AR45*0.85</f>
        <v>132345</v>
      </c>
      <c r="AS45" s="43">
        <f>'BAR BB| Open rates'!AS45*0.85</f>
        <v>129880</v>
      </c>
      <c r="AT45" s="43">
        <f>'BAR BB| Open rates'!AT45*0.85</f>
        <v>132345</v>
      </c>
      <c r="AU45" s="43">
        <f>'BAR BB| Open rates'!AU45*0.85</f>
        <v>129880</v>
      </c>
      <c r="AV45" s="43">
        <f>'BAR BB| Open rates'!AV45*0.85</f>
        <v>118320</v>
      </c>
      <c r="AW45" s="43">
        <f>'BAR BB| Open rates'!AW45*0.85</f>
        <v>115260</v>
      </c>
      <c r="AX45" s="43">
        <f>'BAR BB| Open rates'!AX45*0.85</f>
        <v>99280</v>
      </c>
      <c r="AY45" s="43">
        <f>'BAR BB| Open rates'!AY45*0.85</f>
        <v>95880</v>
      </c>
      <c r="AZ45" s="43">
        <f>'BAR BB| Open rates'!AZ45*0.85</f>
        <v>99280</v>
      </c>
      <c r="BA45" s="43">
        <f>'BAR BB| Open rates'!BA45*0.85</f>
        <v>91630</v>
      </c>
      <c r="BB45" s="43">
        <f>'BAR BB| Open rates'!BB45*0.85</f>
        <v>89930</v>
      </c>
      <c r="BC45" s="43">
        <f>'BAR BB| Open rates'!BC45*0.85</f>
        <v>91630</v>
      </c>
      <c r="BD45" s="43">
        <f>'BAR BB| Open rates'!BD45*0.85</f>
        <v>89930</v>
      </c>
      <c r="BE45" s="43">
        <f>'BAR BB| Open rates'!BE45*0.85</f>
        <v>79560</v>
      </c>
      <c r="BF45" s="43">
        <f>'BAR BB| Open rates'!BF45*0.85</f>
        <v>78115</v>
      </c>
      <c r="BG45" s="43">
        <f>'BAR BB| Open rates'!BG45*0.85</f>
        <v>76415</v>
      </c>
      <c r="BH45" s="43">
        <f>'BAR BB| Open rates'!BH45*0.85</f>
        <v>76415</v>
      </c>
      <c r="BI45" s="43">
        <f>'BAR BB| Open rates'!BI45*0.85</f>
        <v>75565</v>
      </c>
      <c r="BJ45" s="43">
        <f>'BAR BB| Open rates'!BJ45*0.85</f>
        <v>76415</v>
      </c>
      <c r="BK45" s="43">
        <f>'BAR BB| Open rates'!BK45*0.85</f>
        <v>75565</v>
      </c>
      <c r="BL45" s="43">
        <f>'BAR BB| Open rates'!BL45*0.85</f>
        <v>76415</v>
      </c>
    </row>
    <row r="46" spans="1:64" s="32" customFormat="1" x14ac:dyDescent="0.2">
      <c r="A46" s="237">
        <v>6</v>
      </c>
      <c r="B46" s="43">
        <f>'BAR BB| Open rates'!B46*0.85</f>
        <v>73015</v>
      </c>
      <c r="C46" s="43">
        <f>'BAR BB| Open rates'!C46*0.85</f>
        <v>69615</v>
      </c>
      <c r="D46" s="43">
        <f>'BAR BB| Open rates'!D46*0.85</f>
        <v>69615</v>
      </c>
      <c r="E46" s="43">
        <f>'BAR BB| Open rates'!E46*0.85</f>
        <v>73015</v>
      </c>
      <c r="F46" s="43">
        <f>'BAR BB| Open rates'!F46*0.85</f>
        <v>69615</v>
      </c>
      <c r="G46" s="43">
        <f>'BAR BB| Open rates'!G46*0.85</f>
        <v>69615</v>
      </c>
      <c r="H46" s="43">
        <f>'BAR BB| Open rates'!H46*0.85</f>
        <v>63665</v>
      </c>
      <c r="I46" s="43">
        <f>'BAR BB| Open rates'!I46*0.85</f>
        <v>61795</v>
      </c>
      <c r="J46" s="43">
        <f>'BAR BB| Open rates'!J46*0.85</f>
        <v>60350</v>
      </c>
      <c r="K46" s="43">
        <f>'BAR BB| Open rates'!K46*0.85</f>
        <v>58650</v>
      </c>
      <c r="L46" s="43">
        <f>'BAR BB| Open rates'!L46*0.85</f>
        <v>60350</v>
      </c>
      <c r="M46" s="43">
        <f>'BAR BB| Open rates'!M46*0.85</f>
        <v>58650</v>
      </c>
      <c r="N46" s="43">
        <f>'BAR BB| Open rates'!N46*0.85</f>
        <v>60350</v>
      </c>
      <c r="O46" s="43">
        <f>'BAR BB| Open rates'!O46*0.85</f>
        <v>58650</v>
      </c>
      <c r="P46" s="43">
        <f>'BAR BB| Open rates'!P46*0.85</f>
        <v>60350</v>
      </c>
      <c r="Q46" s="43">
        <f>'BAR BB| Open rates'!Q46*0.85</f>
        <v>58650</v>
      </c>
      <c r="R46" s="43">
        <f>'BAR BB| Open rates'!R46*0.85</f>
        <v>58650</v>
      </c>
      <c r="S46" s="43">
        <f>'BAR BB| Open rates'!S46*0.85</f>
        <v>60350</v>
      </c>
      <c r="T46" s="43">
        <f>'BAR BB| Open rates'!T46*0.85</f>
        <v>58650</v>
      </c>
      <c r="U46" s="43">
        <f>'BAR BB| Open rates'!U46*0.85</f>
        <v>60350</v>
      </c>
      <c r="V46" s="43">
        <f>'BAR BB| Open rates'!V46*0.85</f>
        <v>60350</v>
      </c>
      <c r="W46" s="43">
        <f>'BAR BB| Open rates'!W46*0.85</f>
        <v>63665</v>
      </c>
      <c r="X46" s="43">
        <f>'BAR BB| Open rates'!X46*0.85</f>
        <v>69615</v>
      </c>
      <c r="Y46" s="43">
        <f>'BAR BB| Open rates'!Y46*0.85</f>
        <v>225165</v>
      </c>
      <c r="Z46" s="43">
        <f>'BAR BB| Open rates'!Z46*0.85</f>
        <v>242080</v>
      </c>
      <c r="AA46" s="43">
        <f>'BAR BB| Open rates'!AA46*0.85</f>
        <v>250580</v>
      </c>
      <c r="AB46" s="43">
        <f>'BAR BB| Open rates'!AB46*0.85</f>
        <v>259165</v>
      </c>
      <c r="AC46" s="43">
        <f>'BAR BB| Open rates'!AC46*0.85</f>
        <v>252875</v>
      </c>
      <c r="AD46" s="43">
        <f>'BAR BB| Open rates'!AD46*0.85</f>
        <v>250580</v>
      </c>
      <c r="AE46" s="43">
        <f>'BAR BB| Open rates'!AE46*0.85</f>
        <v>111095</v>
      </c>
      <c r="AF46" s="43">
        <f>'BAR BB| Open rates'!AF46*0.85</f>
        <v>102595</v>
      </c>
      <c r="AG46" s="43">
        <f>'BAR BB| Open rates'!AG46*0.85</f>
        <v>71145</v>
      </c>
      <c r="AH46" s="43">
        <f>'BAR BB| Open rates'!AH46*0.85</f>
        <v>75395</v>
      </c>
      <c r="AI46" s="43">
        <f>'BAR BB| Open rates'!AI46*0.85</f>
        <v>73695</v>
      </c>
      <c r="AJ46" s="43">
        <f>'BAR BB| Open rates'!AJ46*0.85</f>
        <v>71145</v>
      </c>
      <c r="AK46" s="43">
        <f>'BAR BB| Open rates'!AK46*0.85</f>
        <v>73695</v>
      </c>
      <c r="AL46" s="43">
        <f>'BAR BB| Open rates'!AL46*0.85</f>
        <v>71145</v>
      </c>
      <c r="AM46" s="43">
        <f>'BAR BB| Open rates'!AM46*0.85</f>
        <v>73695</v>
      </c>
      <c r="AN46" s="43">
        <f>'BAR BB| Open rates'!AN46*0.85</f>
        <v>79645</v>
      </c>
      <c r="AO46" s="43">
        <f>'BAR BB| Open rates'!AO46*0.85</f>
        <v>82195</v>
      </c>
      <c r="AP46" s="43">
        <f>'BAR BB| Open rates'!AP46*0.85</f>
        <v>132430</v>
      </c>
      <c r="AQ46" s="43">
        <f>'BAR BB| Open rates'!AQ46*0.85</f>
        <v>132430</v>
      </c>
      <c r="AR46" s="43">
        <f>'BAR BB| Open rates'!AR46*0.85</f>
        <v>134895</v>
      </c>
      <c r="AS46" s="43">
        <f>'BAR BB| Open rates'!AS46*0.85</f>
        <v>132430</v>
      </c>
      <c r="AT46" s="43">
        <f>'BAR BB| Open rates'!AT46*0.85</f>
        <v>134895</v>
      </c>
      <c r="AU46" s="43">
        <f>'BAR BB| Open rates'!AU46*0.85</f>
        <v>132430</v>
      </c>
      <c r="AV46" s="43">
        <f>'BAR BB| Open rates'!AV46*0.85</f>
        <v>120870</v>
      </c>
      <c r="AW46" s="43">
        <f>'BAR BB| Open rates'!AW46*0.85</f>
        <v>117810</v>
      </c>
      <c r="AX46" s="43">
        <f>'BAR BB| Open rates'!AX46*0.85</f>
        <v>101830</v>
      </c>
      <c r="AY46" s="43">
        <f>'BAR BB| Open rates'!AY46*0.85</f>
        <v>98430</v>
      </c>
      <c r="AZ46" s="43">
        <f>'BAR BB| Open rates'!AZ46*0.85</f>
        <v>101830</v>
      </c>
      <c r="BA46" s="43">
        <f>'BAR BB| Open rates'!BA46*0.85</f>
        <v>94180</v>
      </c>
      <c r="BB46" s="43">
        <f>'BAR BB| Open rates'!BB46*0.85</f>
        <v>92480</v>
      </c>
      <c r="BC46" s="43">
        <f>'BAR BB| Open rates'!BC46*0.85</f>
        <v>94180</v>
      </c>
      <c r="BD46" s="43">
        <f>'BAR BB| Open rates'!BD46*0.85</f>
        <v>92480</v>
      </c>
      <c r="BE46" s="43">
        <f>'BAR BB| Open rates'!BE46*0.85</f>
        <v>82110</v>
      </c>
      <c r="BF46" s="43">
        <f>'BAR BB| Open rates'!BF46*0.85</f>
        <v>80665</v>
      </c>
      <c r="BG46" s="43">
        <f>'BAR BB| Open rates'!BG46*0.85</f>
        <v>78965</v>
      </c>
      <c r="BH46" s="43">
        <f>'BAR BB| Open rates'!BH46*0.85</f>
        <v>78965</v>
      </c>
      <c r="BI46" s="43">
        <f>'BAR BB| Open rates'!BI46*0.85</f>
        <v>78115</v>
      </c>
      <c r="BJ46" s="43">
        <f>'BAR BB| Open rates'!BJ46*0.85</f>
        <v>78965</v>
      </c>
      <c r="BK46" s="43">
        <f>'BAR BB| Open rates'!BK46*0.85</f>
        <v>78115</v>
      </c>
      <c r="BL46" s="43">
        <f>'BAR BB| Open rates'!BL46*0.85</f>
        <v>78965</v>
      </c>
    </row>
    <row r="47" spans="1:64" s="32" customFormat="1" x14ac:dyDescent="0.2">
      <c r="A47" s="237">
        <v>7</v>
      </c>
      <c r="B47" s="43">
        <f>'BAR BB| Open rates'!B47*0.85</f>
        <v>75140</v>
      </c>
      <c r="C47" s="43">
        <f>'BAR BB| Open rates'!C47*0.85</f>
        <v>71740</v>
      </c>
      <c r="D47" s="43">
        <f>'BAR BB| Open rates'!D47*0.85</f>
        <v>71740</v>
      </c>
      <c r="E47" s="43">
        <f>'BAR BB| Open rates'!E47*0.85</f>
        <v>75140</v>
      </c>
      <c r="F47" s="43">
        <f>'BAR BB| Open rates'!F47*0.85</f>
        <v>71740</v>
      </c>
      <c r="G47" s="43">
        <f>'BAR BB| Open rates'!G47*0.85</f>
        <v>71740</v>
      </c>
      <c r="H47" s="43">
        <f>'BAR BB| Open rates'!H47*0.85</f>
        <v>65790</v>
      </c>
      <c r="I47" s="43">
        <f>'BAR BB| Open rates'!I47*0.85</f>
        <v>63920</v>
      </c>
      <c r="J47" s="43">
        <f>'BAR BB| Open rates'!J47*0.85</f>
        <v>62475</v>
      </c>
      <c r="K47" s="43">
        <f>'BAR BB| Open rates'!K47*0.85</f>
        <v>60775</v>
      </c>
      <c r="L47" s="43">
        <f>'BAR BB| Open rates'!L47*0.85</f>
        <v>62475</v>
      </c>
      <c r="M47" s="43">
        <f>'BAR BB| Open rates'!M47*0.85</f>
        <v>60775</v>
      </c>
      <c r="N47" s="43">
        <f>'BAR BB| Open rates'!N47*0.85</f>
        <v>62475</v>
      </c>
      <c r="O47" s="43">
        <f>'BAR BB| Open rates'!O47*0.85</f>
        <v>60775</v>
      </c>
      <c r="P47" s="43">
        <f>'BAR BB| Open rates'!P47*0.85</f>
        <v>62475</v>
      </c>
      <c r="Q47" s="43">
        <f>'BAR BB| Open rates'!Q47*0.85</f>
        <v>60775</v>
      </c>
      <c r="R47" s="43">
        <f>'BAR BB| Open rates'!R47*0.85</f>
        <v>60775</v>
      </c>
      <c r="S47" s="43">
        <f>'BAR BB| Open rates'!S47*0.85</f>
        <v>62475</v>
      </c>
      <c r="T47" s="43">
        <f>'BAR BB| Open rates'!T47*0.85</f>
        <v>60775</v>
      </c>
      <c r="U47" s="43">
        <f>'BAR BB| Open rates'!U47*0.85</f>
        <v>62475</v>
      </c>
      <c r="V47" s="43">
        <f>'BAR BB| Open rates'!V47*0.85</f>
        <v>62475</v>
      </c>
      <c r="W47" s="43">
        <f>'BAR BB| Open rates'!W47*0.85</f>
        <v>65790</v>
      </c>
      <c r="X47" s="43">
        <f>'BAR BB| Open rates'!X47*0.85</f>
        <v>71740</v>
      </c>
      <c r="Y47" s="43">
        <f>'BAR BB| Open rates'!Y47*0.85</f>
        <v>227715</v>
      </c>
      <c r="Z47" s="43">
        <f>'BAR BB| Open rates'!Z47*0.85</f>
        <v>244630</v>
      </c>
      <c r="AA47" s="43">
        <f>'BAR BB| Open rates'!AA47*0.85</f>
        <v>253130</v>
      </c>
      <c r="AB47" s="43">
        <f>'BAR BB| Open rates'!AB47*0.85</f>
        <v>261715</v>
      </c>
      <c r="AC47" s="43">
        <f>'BAR BB| Open rates'!AC47*0.85</f>
        <v>255425</v>
      </c>
      <c r="AD47" s="43">
        <f>'BAR BB| Open rates'!AD47*0.85</f>
        <v>253130</v>
      </c>
      <c r="AE47" s="43">
        <f>'BAR BB| Open rates'!AE47*0.85</f>
        <v>113645</v>
      </c>
      <c r="AF47" s="43">
        <f>'BAR BB| Open rates'!AF47*0.85</f>
        <v>105145</v>
      </c>
      <c r="AG47" s="43">
        <f>'BAR BB| Open rates'!AG47*0.85</f>
        <v>73695</v>
      </c>
      <c r="AH47" s="43">
        <f>'BAR BB| Open rates'!AH47*0.85</f>
        <v>77945</v>
      </c>
      <c r="AI47" s="43">
        <f>'BAR BB| Open rates'!AI47*0.85</f>
        <v>76245</v>
      </c>
      <c r="AJ47" s="43">
        <f>'BAR BB| Open rates'!AJ47*0.85</f>
        <v>73695</v>
      </c>
      <c r="AK47" s="43">
        <f>'BAR BB| Open rates'!AK47*0.85</f>
        <v>76245</v>
      </c>
      <c r="AL47" s="43">
        <f>'BAR BB| Open rates'!AL47*0.85</f>
        <v>73695</v>
      </c>
      <c r="AM47" s="43">
        <f>'BAR BB| Open rates'!AM47*0.85</f>
        <v>76245</v>
      </c>
      <c r="AN47" s="43">
        <f>'BAR BB| Open rates'!AN47*0.85</f>
        <v>82195</v>
      </c>
      <c r="AO47" s="43">
        <f>'BAR BB| Open rates'!AO47*0.85</f>
        <v>84745</v>
      </c>
      <c r="AP47" s="43">
        <f>'BAR BB| Open rates'!AP47*0.85</f>
        <v>134980</v>
      </c>
      <c r="AQ47" s="43">
        <f>'BAR BB| Open rates'!AQ47*0.85</f>
        <v>134980</v>
      </c>
      <c r="AR47" s="43">
        <f>'BAR BB| Open rates'!AR47*0.85</f>
        <v>137445</v>
      </c>
      <c r="AS47" s="43">
        <f>'BAR BB| Open rates'!AS47*0.85</f>
        <v>134980</v>
      </c>
      <c r="AT47" s="43">
        <f>'BAR BB| Open rates'!AT47*0.85</f>
        <v>137445</v>
      </c>
      <c r="AU47" s="43">
        <f>'BAR BB| Open rates'!AU47*0.85</f>
        <v>134980</v>
      </c>
      <c r="AV47" s="43">
        <f>'BAR BB| Open rates'!AV47*0.85</f>
        <v>123420</v>
      </c>
      <c r="AW47" s="43">
        <f>'BAR BB| Open rates'!AW47*0.85</f>
        <v>120360</v>
      </c>
      <c r="AX47" s="43">
        <f>'BAR BB| Open rates'!AX47*0.85</f>
        <v>104380</v>
      </c>
      <c r="AY47" s="43">
        <f>'BAR BB| Open rates'!AY47*0.85</f>
        <v>100980</v>
      </c>
      <c r="AZ47" s="43">
        <f>'BAR BB| Open rates'!AZ47*0.85</f>
        <v>104380</v>
      </c>
      <c r="BA47" s="43">
        <f>'BAR BB| Open rates'!BA47*0.85</f>
        <v>96730</v>
      </c>
      <c r="BB47" s="43">
        <f>'BAR BB| Open rates'!BB47*0.85</f>
        <v>95030</v>
      </c>
      <c r="BC47" s="43">
        <f>'BAR BB| Open rates'!BC47*0.85</f>
        <v>96730</v>
      </c>
      <c r="BD47" s="43">
        <f>'BAR BB| Open rates'!BD47*0.85</f>
        <v>95030</v>
      </c>
      <c r="BE47" s="43">
        <f>'BAR BB| Open rates'!BE47*0.85</f>
        <v>84660</v>
      </c>
      <c r="BF47" s="43">
        <f>'BAR BB| Open rates'!BF47*0.85</f>
        <v>83215</v>
      </c>
      <c r="BG47" s="43">
        <f>'BAR BB| Open rates'!BG47*0.85</f>
        <v>81515</v>
      </c>
      <c r="BH47" s="43">
        <f>'BAR BB| Open rates'!BH47*0.85</f>
        <v>81515</v>
      </c>
      <c r="BI47" s="43">
        <f>'BAR BB| Open rates'!BI47*0.85</f>
        <v>80665</v>
      </c>
      <c r="BJ47" s="43">
        <f>'BAR BB| Open rates'!BJ47*0.85</f>
        <v>81515</v>
      </c>
      <c r="BK47" s="43">
        <f>'BAR BB| Open rates'!BK47*0.85</f>
        <v>80665</v>
      </c>
      <c r="BL47" s="43">
        <f>'BAR BB| Open rates'!BL47*0.85</f>
        <v>81515</v>
      </c>
    </row>
    <row r="48" spans="1:64" s="32" customFormat="1" x14ac:dyDescent="0.2">
      <c r="A48" s="237">
        <v>8</v>
      </c>
      <c r="B48" s="43">
        <f>'BAR BB| Open rates'!B48*0.85</f>
        <v>77265</v>
      </c>
      <c r="C48" s="43">
        <f>'BAR BB| Open rates'!C48*0.85</f>
        <v>73865</v>
      </c>
      <c r="D48" s="43">
        <f>'BAR BB| Open rates'!D48*0.85</f>
        <v>73865</v>
      </c>
      <c r="E48" s="43">
        <f>'BAR BB| Open rates'!E48*0.85</f>
        <v>77265</v>
      </c>
      <c r="F48" s="43">
        <f>'BAR BB| Open rates'!F48*0.85</f>
        <v>73865</v>
      </c>
      <c r="G48" s="43">
        <f>'BAR BB| Open rates'!G48*0.85</f>
        <v>73865</v>
      </c>
      <c r="H48" s="43">
        <f>'BAR BB| Open rates'!H48*0.85</f>
        <v>67915</v>
      </c>
      <c r="I48" s="43">
        <f>'BAR BB| Open rates'!I48*0.85</f>
        <v>66045</v>
      </c>
      <c r="J48" s="43">
        <f>'BAR BB| Open rates'!J48*0.85</f>
        <v>64600</v>
      </c>
      <c r="K48" s="43">
        <f>'BAR BB| Open rates'!K48*0.85</f>
        <v>62900</v>
      </c>
      <c r="L48" s="43">
        <f>'BAR BB| Open rates'!L48*0.85</f>
        <v>64600</v>
      </c>
      <c r="M48" s="43">
        <f>'BAR BB| Open rates'!M48*0.85</f>
        <v>62900</v>
      </c>
      <c r="N48" s="43">
        <f>'BAR BB| Open rates'!N48*0.85</f>
        <v>64600</v>
      </c>
      <c r="O48" s="43">
        <f>'BAR BB| Open rates'!O48*0.85</f>
        <v>62900</v>
      </c>
      <c r="P48" s="43">
        <f>'BAR BB| Open rates'!P48*0.85</f>
        <v>64600</v>
      </c>
      <c r="Q48" s="43">
        <f>'BAR BB| Open rates'!Q48*0.85</f>
        <v>62900</v>
      </c>
      <c r="R48" s="43">
        <f>'BAR BB| Open rates'!R48*0.85</f>
        <v>62900</v>
      </c>
      <c r="S48" s="43">
        <f>'BAR BB| Open rates'!S48*0.85</f>
        <v>64600</v>
      </c>
      <c r="T48" s="43">
        <f>'BAR BB| Open rates'!T48*0.85</f>
        <v>62900</v>
      </c>
      <c r="U48" s="43">
        <f>'BAR BB| Open rates'!U48*0.85</f>
        <v>64600</v>
      </c>
      <c r="V48" s="43">
        <f>'BAR BB| Open rates'!V48*0.85</f>
        <v>64600</v>
      </c>
      <c r="W48" s="43">
        <f>'BAR BB| Open rates'!W48*0.85</f>
        <v>67915</v>
      </c>
      <c r="X48" s="43">
        <f>'BAR BB| Open rates'!X48*0.85</f>
        <v>73865</v>
      </c>
      <c r="Y48" s="43">
        <f>'BAR BB| Open rates'!Y48*0.85</f>
        <v>230265</v>
      </c>
      <c r="Z48" s="43">
        <f>'BAR BB| Open rates'!Z48*0.85</f>
        <v>247180</v>
      </c>
      <c r="AA48" s="43">
        <f>'BAR BB| Open rates'!AA48*0.85</f>
        <v>255680</v>
      </c>
      <c r="AB48" s="43">
        <f>'BAR BB| Open rates'!AB48*0.85</f>
        <v>264265</v>
      </c>
      <c r="AC48" s="43">
        <f>'BAR BB| Open rates'!AC48*0.85</f>
        <v>257975</v>
      </c>
      <c r="AD48" s="43">
        <f>'BAR BB| Open rates'!AD48*0.85</f>
        <v>255680</v>
      </c>
      <c r="AE48" s="43">
        <f>'BAR BB| Open rates'!AE48*0.85</f>
        <v>116195</v>
      </c>
      <c r="AF48" s="43">
        <f>'BAR BB| Open rates'!AF48*0.85</f>
        <v>107695</v>
      </c>
      <c r="AG48" s="43">
        <f>'BAR BB| Open rates'!AG48*0.85</f>
        <v>76245</v>
      </c>
      <c r="AH48" s="43">
        <f>'BAR BB| Open rates'!AH48*0.85</f>
        <v>80495</v>
      </c>
      <c r="AI48" s="43">
        <f>'BAR BB| Open rates'!AI48*0.85</f>
        <v>78795</v>
      </c>
      <c r="AJ48" s="43">
        <f>'BAR BB| Open rates'!AJ48*0.85</f>
        <v>76245</v>
      </c>
      <c r="AK48" s="43">
        <f>'BAR BB| Open rates'!AK48*0.85</f>
        <v>78795</v>
      </c>
      <c r="AL48" s="43">
        <f>'BAR BB| Open rates'!AL48*0.85</f>
        <v>76245</v>
      </c>
      <c r="AM48" s="43">
        <f>'BAR BB| Open rates'!AM48*0.85</f>
        <v>78795</v>
      </c>
      <c r="AN48" s="43">
        <f>'BAR BB| Open rates'!AN48*0.85</f>
        <v>84745</v>
      </c>
      <c r="AO48" s="43">
        <f>'BAR BB| Open rates'!AO48*0.85</f>
        <v>87295</v>
      </c>
      <c r="AP48" s="43">
        <f>'BAR BB| Open rates'!AP48*0.85</f>
        <v>137530</v>
      </c>
      <c r="AQ48" s="43">
        <f>'BAR BB| Open rates'!AQ48*0.85</f>
        <v>137530</v>
      </c>
      <c r="AR48" s="43">
        <f>'BAR BB| Open rates'!AR48*0.85</f>
        <v>139995</v>
      </c>
      <c r="AS48" s="43">
        <f>'BAR BB| Open rates'!AS48*0.85</f>
        <v>137530</v>
      </c>
      <c r="AT48" s="43">
        <f>'BAR BB| Open rates'!AT48*0.85</f>
        <v>139995</v>
      </c>
      <c r="AU48" s="43">
        <f>'BAR BB| Open rates'!AU48*0.85</f>
        <v>137530</v>
      </c>
      <c r="AV48" s="43">
        <f>'BAR BB| Open rates'!AV48*0.85</f>
        <v>125970</v>
      </c>
      <c r="AW48" s="43">
        <f>'BAR BB| Open rates'!AW48*0.85</f>
        <v>122910</v>
      </c>
      <c r="AX48" s="43">
        <f>'BAR BB| Open rates'!AX48*0.85</f>
        <v>106930</v>
      </c>
      <c r="AY48" s="43">
        <f>'BAR BB| Open rates'!AY48*0.85</f>
        <v>103530</v>
      </c>
      <c r="AZ48" s="43">
        <f>'BAR BB| Open rates'!AZ48*0.85</f>
        <v>106930</v>
      </c>
      <c r="BA48" s="43">
        <f>'BAR BB| Open rates'!BA48*0.85</f>
        <v>99280</v>
      </c>
      <c r="BB48" s="43">
        <f>'BAR BB| Open rates'!BB48*0.85</f>
        <v>97580</v>
      </c>
      <c r="BC48" s="43">
        <f>'BAR BB| Open rates'!BC48*0.85</f>
        <v>99280</v>
      </c>
      <c r="BD48" s="43">
        <f>'BAR BB| Open rates'!BD48*0.85</f>
        <v>97580</v>
      </c>
      <c r="BE48" s="43">
        <f>'BAR BB| Open rates'!BE48*0.85</f>
        <v>87210</v>
      </c>
      <c r="BF48" s="43">
        <f>'BAR BB| Open rates'!BF48*0.85</f>
        <v>85765</v>
      </c>
      <c r="BG48" s="43">
        <f>'BAR BB| Open rates'!BG48*0.85</f>
        <v>84065</v>
      </c>
      <c r="BH48" s="43">
        <f>'BAR BB| Open rates'!BH48*0.85</f>
        <v>84065</v>
      </c>
      <c r="BI48" s="43">
        <f>'BAR BB| Open rates'!BI48*0.85</f>
        <v>83215</v>
      </c>
      <c r="BJ48" s="43">
        <f>'BAR BB| Open rates'!BJ48*0.85</f>
        <v>84065</v>
      </c>
      <c r="BK48" s="43">
        <f>'BAR BB| Open rates'!BK48*0.85</f>
        <v>83215</v>
      </c>
      <c r="BL48" s="43">
        <f>'BAR BB| Open rates'!BL48*0.85</f>
        <v>84065</v>
      </c>
    </row>
    <row r="49" spans="1:64"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s="32" customFormat="1" x14ac:dyDescent="0.2">
      <c r="A50" s="237">
        <v>1</v>
      </c>
      <c r="B50" s="43">
        <f>'BAR BB| Open rates'!B50*0.85</f>
        <v>80750</v>
      </c>
      <c r="C50" s="43">
        <f>'BAR BB| Open rates'!C50*0.85</f>
        <v>80750</v>
      </c>
      <c r="D50" s="43">
        <f>'BAR BB| Open rates'!D50*0.85</f>
        <v>80750</v>
      </c>
      <c r="E50" s="43">
        <f>'BAR BB| Open rates'!E50*0.85</f>
        <v>80750</v>
      </c>
      <c r="F50" s="43">
        <f>'BAR BB| Open rates'!F50*0.85</f>
        <v>80750</v>
      </c>
      <c r="G50" s="43">
        <f>'BAR BB| Open rates'!G50*0.85</f>
        <v>80750</v>
      </c>
      <c r="H50" s="43">
        <f>'BAR BB| Open rates'!H50*0.85</f>
        <v>80750</v>
      </c>
      <c r="I50" s="43">
        <f>'BAR BB| Open rates'!I50*0.85</f>
        <v>80750</v>
      </c>
      <c r="J50" s="43">
        <f>'BAR BB| Open rates'!J50*0.85</f>
        <v>80750</v>
      </c>
      <c r="K50" s="43">
        <f>'BAR BB| Open rates'!K50*0.85</f>
        <v>80750</v>
      </c>
      <c r="L50" s="43">
        <f>'BAR BB| Open rates'!L50*0.85</f>
        <v>80750</v>
      </c>
      <c r="M50" s="43">
        <f>'BAR BB| Open rates'!M50*0.85</f>
        <v>80750</v>
      </c>
      <c r="N50" s="43">
        <f>'BAR BB| Open rates'!N50*0.85</f>
        <v>80750</v>
      </c>
      <c r="O50" s="43">
        <f>'BAR BB| Open rates'!O50*0.85</f>
        <v>80750</v>
      </c>
      <c r="P50" s="43">
        <f>'BAR BB| Open rates'!P50*0.85</f>
        <v>80750</v>
      </c>
      <c r="Q50" s="43">
        <f>'BAR BB| Open rates'!Q50*0.85</f>
        <v>80750</v>
      </c>
      <c r="R50" s="43">
        <f>'BAR BB| Open rates'!R50*0.85</f>
        <v>80750</v>
      </c>
      <c r="S50" s="43">
        <f>'BAR BB| Open rates'!S50*0.85</f>
        <v>80750</v>
      </c>
      <c r="T50" s="43">
        <f>'BAR BB| Open rates'!T50*0.85</f>
        <v>80750</v>
      </c>
      <c r="U50" s="43">
        <f>'BAR BB| Open rates'!U50*0.85</f>
        <v>80750</v>
      </c>
      <c r="V50" s="43">
        <f>'BAR BB| Open rates'!V50*0.85</f>
        <v>80750</v>
      </c>
      <c r="W50" s="43">
        <f>'BAR BB| Open rates'!W50*0.85</f>
        <v>80750</v>
      </c>
      <c r="X50" s="43">
        <f>'BAR BB| Open rates'!X50*0.85</f>
        <v>80750</v>
      </c>
      <c r="Y50" s="43">
        <f>'BAR BB| Open rates'!Y50*0.85</f>
        <v>297500</v>
      </c>
      <c r="Z50" s="43">
        <f>'BAR BB| Open rates'!Z50*0.85</f>
        <v>297500</v>
      </c>
      <c r="AA50" s="43">
        <f>'BAR BB| Open rates'!AA50*0.85</f>
        <v>297500</v>
      </c>
      <c r="AB50" s="43">
        <f>'BAR BB| Open rates'!AB50*0.85</f>
        <v>297500</v>
      </c>
      <c r="AC50" s="43">
        <f>'BAR BB| Open rates'!AC50*0.85</f>
        <v>297500</v>
      </c>
      <c r="AD50" s="43">
        <f>'BAR BB| Open rates'!AD50*0.85</f>
        <v>297500</v>
      </c>
      <c r="AE50" s="43">
        <f>'BAR BB| Open rates'!AE50*0.85</f>
        <v>97750</v>
      </c>
      <c r="AF50" s="43">
        <f>'BAR BB| Open rates'!AF50*0.85</f>
        <v>97750</v>
      </c>
      <c r="AG50" s="43">
        <f>'BAR BB| Open rates'!AG50*0.85</f>
        <v>97750</v>
      </c>
      <c r="AH50" s="43">
        <f>'BAR BB| Open rates'!AH50*0.85</f>
        <v>97750</v>
      </c>
      <c r="AI50" s="43">
        <f>'BAR BB| Open rates'!AI50*0.85</f>
        <v>97750</v>
      </c>
      <c r="AJ50" s="43">
        <f>'BAR BB| Open rates'!AJ50*0.85</f>
        <v>97750</v>
      </c>
      <c r="AK50" s="43">
        <f>'BAR BB| Open rates'!AK50*0.85</f>
        <v>97750</v>
      </c>
      <c r="AL50" s="43">
        <f>'BAR BB| Open rates'!AL50*0.85</f>
        <v>97750</v>
      </c>
      <c r="AM50" s="43">
        <f>'BAR BB| Open rates'!AM50*0.85</f>
        <v>97750.849999999991</v>
      </c>
      <c r="AN50" s="43">
        <f>'BAR BB| Open rates'!AN50*0.85</f>
        <v>97750</v>
      </c>
      <c r="AO50" s="43">
        <f>'BAR BB| Open rates'!AO50*0.85</f>
        <v>97750</v>
      </c>
      <c r="AP50" s="43">
        <f>'BAR BB| Open rates'!AP50*0.85</f>
        <v>191250</v>
      </c>
      <c r="AQ50" s="43">
        <f>'BAR BB| Open rates'!AQ50*0.85</f>
        <v>191250</v>
      </c>
      <c r="AR50" s="43">
        <f>'BAR BB| Open rates'!AR50*0.85</f>
        <v>191250</v>
      </c>
      <c r="AS50" s="43">
        <f>'BAR BB| Open rates'!AS50*0.85</f>
        <v>191250</v>
      </c>
      <c r="AT50" s="43">
        <f>'BAR BB| Open rates'!AT50*0.85</f>
        <v>191250</v>
      </c>
      <c r="AU50" s="43">
        <f>'BAR BB| Open rates'!AU50*0.85</f>
        <v>191250</v>
      </c>
      <c r="AV50" s="43">
        <f>'BAR BB| Open rates'!AV50*0.85</f>
        <v>191250</v>
      </c>
      <c r="AW50" s="43">
        <f>'BAR BB| Open rates'!AW50*0.85</f>
        <v>97750</v>
      </c>
      <c r="AX50" s="43">
        <f>'BAR BB| Open rates'!AX50*0.85</f>
        <v>97750</v>
      </c>
      <c r="AY50" s="43">
        <f>'BAR BB| Open rates'!AY50*0.85</f>
        <v>97750</v>
      </c>
      <c r="AZ50" s="43">
        <f>'BAR BB| Open rates'!AZ50*0.85</f>
        <v>97750</v>
      </c>
      <c r="BA50" s="43">
        <f>'BAR BB| Open rates'!BA50*0.85</f>
        <v>97750</v>
      </c>
      <c r="BB50" s="43">
        <f>'BAR BB| Open rates'!BB50*0.85</f>
        <v>97750</v>
      </c>
      <c r="BC50" s="43">
        <f>'BAR BB| Open rates'!BC50*0.85</f>
        <v>97750</v>
      </c>
      <c r="BD50" s="43">
        <f>'BAR BB| Open rates'!BD50*0.85</f>
        <v>97750</v>
      </c>
      <c r="BE50" s="43">
        <f>'BAR BB| Open rates'!BE50*0.85</f>
        <v>76500</v>
      </c>
      <c r="BF50" s="43">
        <f>'BAR BB| Open rates'!BF50*0.85</f>
        <v>76500</v>
      </c>
      <c r="BG50" s="43">
        <f>'BAR BB| Open rates'!BG50*0.85</f>
        <v>76500</v>
      </c>
      <c r="BH50" s="43">
        <f>'BAR BB| Open rates'!BH50*0.85</f>
        <v>76500</v>
      </c>
      <c r="BI50" s="43">
        <f>'BAR BB| Open rates'!BI50*0.85</f>
        <v>76500</v>
      </c>
      <c r="BJ50" s="43">
        <f>'BAR BB| Open rates'!BJ50*0.85</f>
        <v>76500</v>
      </c>
      <c r="BK50" s="43">
        <f>'BAR BB| Open rates'!BK50*0.85</f>
        <v>76500</v>
      </c>
      <c r="BL50" s="43">
        <f>'BAR BB| Open rates'!BL50*0.85</f>
        <v>76500</v>
      </c>
    </row>
    <row r="51" spans="1:64" s="32" customFormat="1" x14ac:dyDescent="0.2">
      <c r="A51" s="237">
        <v>2</v>
      </c>
      <c r="B51" s="43">
        <f>'BAR BB| Open rates'!B51*0.85</f>
        <v>82875</v>
      </c>
      <c r="C51" s="43">
        <f>'BAR BB| Open rates'!C51*0.85</f>
        <v>82875</v>
      </c>
      <c r="D51" s="43">
        <f>'BAR BB| Open rates'!D51*0.85</f>
        <v>82875</v>
      </c>
      <c r="E51" s="43">
        <f>'BAR BB| Open rates'!E51*0.85</f>
        <v>82875</v>
      </c>
      <c r="F51" s="43">
        <f>'BAR BB| Open rates'!F51*0.85</f>
        <v>82875</v>
      </c>
      <c r="G51" s="43">
        <f>'BAR BB| Open rates'!G51*0.85</f>
        <v>82875</v>
      </c>
      <c r="H51" s="43">
        <f>'BAR BB| Open rates'!H51*0.85</f>
        <v>82875</v>
      </c>
      <c r="I51" s="43">
        <f>'BAR BB| Open rates'!I51*0.85</f>
        <v>82875</v>
      </c>
      <c r="J51" s="43">
        <f>'BAR BB| Open rates'!J51*0.85</f>
        <v>82875</v>
      </c>
      <c r="K51" s="43">
        <f>'BAR BB| Open rates'!K51*0.85</f>
        <v>82875</v>
      </c>
      <c r="L51" s="43">
        <f>'BAR BB| Open rates'!L51*0.85</f>
        <v>82875</v>
      </c>
      <c r="M51" s="43">
        <f>'BAR BB| Open rates'!M51*0.85</f>
        <v>82875</v>
      </c>
      <c r="N51" s="43">
        <f>'BAR BB| Open rates'!N51*0.85</f>
        <v>82875</v>
      </c>
      <c r="O51" s="43">
        <f>'BAR BB| Open rates'!O51*0.85</f>
        <v>82875</v>
      </c>
      <c r="P51" s="43">
        <f>'BAR BB| Open rates'!P51*0.85</f>
        <v>82875</v>
      </c>
      <c r="Q51" s="43">
        <f>'BAR BB| Open rates'!Q51*0.85</f>
        <v>82875</v>
      </c>
      <c r="R51" s="43">
        <f>'BAR BB| Open rates'!R51*0.85</f>
        <v>82875</v>
      </c>
      <c r="S51" s="43">
        <f>'BAR BB| Open rates'!S51*0.85</f>
        <v>82875</v>
      </c>
      <c r="T51" s="43">
        <f>'BAR BB| Open rates'!T51*0.85</f>
        <v>82875</v>
      </c>
      <c r="U51" s="43">
        <f>'BAR BB| Open rates'!U51*0.85</f>
        <v>82875</v>
      </c>
      <c r="V51" s="43">
        <f>'BAR BB| Open rates'!V51*0.85</f>
        <v>82875</v>
      </c>
      <c r="W51" s="43">
        <f>'BAR BB| Open rates'!W51*0.85</f>
        <v>82875</v>
      </c>
      <c r="X51" s="43">
        <f>'BAR BB| Open rates'!X51*0.85</f>
        <v>82875</v>
      </c>
      <c r="Y51" s="43">
        <f>'BAR BB| Open rates'!Y51*0.85</f>
        <v>300050</v>
      </c>
      <c r="Z51" s="43">
        <f>'BAR BB| Open rates'!Z51*0.85</f>
        <v>300050</v>
      </c>
      <c r="AA51" s="43">
        <f>'BAR BB| Open rates'!AA51*0.85</f>
        <v>300050</v>
      </c>
      <c r="AB51" s="43">
        <f>'BAR BB| Open rates'!AB51*0.85</f>
        <v>300050</v>
      </c>
      <c r="AC51" s="43">
        <f>'BAR BB| Open rates'!AC51*0.85</f>
        <v>300050</v>
      </c>
      <c r="AD51" s="43">
        <f>'BAR BB| Open rates'!AD51*0.85</f>
        <v>300050</v>
      </c>
      <c r="AE51" s="43">
        <f>'BAR BB| Open rates'!AE51*0.85</f>
        <v>100300</v>
      </c>
      <c r="AF51" s="43">
        <f>'BAR BB| Open rates'!AF51*0.85</f>
        <v>100300</v>
      </c>
      <c r="AG51" s="43">
        <f>'BAR BB| Open rates'!AG51*0.85</f>
        <v>100300</v>
      </c>
      <c r="AH51" s="43">
        <f>'BAR BB| Open rates'!AH51*0.85</f>
        <v>100300</v>
      </c>
      <c r="AI51" s="43">
        <f>'BAR BB| Open rates'!AI51*0.85</f>
        <v>100300</v>
      </c>
      <c r="AJ51" s="43">
        <f>'BAR BB| Open rates'!AJ51*0.85</f>
        <v>100300</v>
      </c>
      <c r="AK51" s="43">
        <f>'BAR BB| Open rates'!AK51*0.85</f>
        <v>100300</v>
      </c>
      <c r="AL51" s="43">
        <f>'BAR BB| Open rates'!AL51*0.85</f>
        <v>100300</v>
      </c>
      <c r="AM51" s="43">
        <f>'BAR BB| Open rates'!AM51*0.85</f>
        <v>100300.84999999999</v>
      </c>
      <c r="AN51" s="43">
        <f>'BAR BB| Open rates'!AN51*0.85</f>
        <v>100300</v>
      </c>
      <c r="AO51" s="43">
        <f>'BAR BB| Open rates'!AO51*0.85</f>
        <v>100300</v>
      </c>
      <c r="AP51" s="43">
        <f>'BAR BB| Open rates'!AP51*0.85</f>
        <v>193800</v>
      </c>
      <c r="AQ51" s="43">
        <f>'BAR BB| Open rates'!AQ51*0.85</f>
        <v>193800.85</v>
      </c>
      <c r="AR51" s="43">
        <f>'BAR BB| Open rates'!AR51*0.85</f>
        <v>193800</v>
      </c>
      <c r="AS51" s="43">
        <f>'BAR BB| Open rates'!AS51*0.85</f>
        <v>193800</v>
      </c>
      <c r="AT51" s="43">
        <f>'BAR BB| Open rates'!AT51*0.85</f>
        <v>193800</v>
      </c>
      <c r="AU51" s="43">
        <f>'BAR BB| Open rates'!AU51*0.85</f>
        <v>193800.85</v>
      </c>
      <c r="AV51" s="43">
        <f>'BAR BB| Open rates'!AV51*0.85</f>
        <v>193800</v>
      </c>
      <c r="AW51" s="43">
        <f>'BAR BB| Open rates'!AW51*0.85</f>
        <v>100299.15</v>
      </c>
      <c r="AX51" s="43">
        <f>'BAR BB| Open rates'!AX51*0.85</f>
        <v>100300</v>
      </c>
      <c r="AY51" s="43">
        <f>'BAR BB| Open rates'!AY51*0.85</f>
        <v>100300</v>
      </c>
      <c r="AZ51" s="43">
        <f>'BAR BB| Open rates'!AZ51*0.85</f>
        <v>100300</v>
      </c>
      <c r="BA51" s="43">
        <f>'BAR BB| Open rates'!BA51*0.85</f>
        <v>100300</v>
      </c>
      <c r="BB51" s="43">
        <f>'BAR BB| Open rates'!BB51*0.85</f>
        <v>100300</v>
      </c>
      <c r="BC51" s="43">
        <f>'BAR BB| Open rates'!BC51*0.85</f>
        <v>100300</v>
      </c>
      <c r="BD51" s="43">
        <f>'BAR BB| Open rates'!BD51*0.85</f>
        <v>100300</v>
      </c>
      <c r="BE51" s="43">
        <f>'BAR BB| Open rates'!BE51*0.85</f>
        <v>79050</v>
      </c>
      <c r="BF51" s="43">
        <f>'BAR BB| Open rates'!BF51*0.85</f>
        <v>79050</v>
      </c>
      <c r="BG51" s="43">
        <f>'BAR BB| Open rates'!BG51*0.85</f>
        <v>79050</v>
      </c>
      <c r="BH51" s="43">
        <f>'BAR BB| Open rates'!BH51*0.85</f>
        <v>79050</v>
      </c>
      <c r="BI51" s="43">
        <f>'BAR BB| Open rates'!BI51*0.85</f>
        <v>79050</v>
      </c>
      <c r="BJ51" s="43">
        <f>'BAR BB| Open rates'!BJ51*0.85</f>
        <v>79050</v>
      </c>
      <c r="BK51" s="43">
        <f>'BAR BB| Open rates'!BK51*0.85</f>
        <v>79050</v>
      </c>
      <c r="BL51" s="43">
        <f>'BAR BB| Open rates'!BL51*0.85</f>
        <v>79050</v>
      </c>
    </row>
    <row r="52" spans="1:64"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68000</v>
      </c>
      <c r="G53" s="43">
        <f>'BAR BB| Open rates'!G53*0.85</f>
        <v>68000</v>
      </c>
      <c r="H53" s="43">
        <f>'BAR BB| Open rates'!H53*0.85</f>
        <v>68000</v>
      </c>
      <c r="I53" s="43">
        <f>'BAR BB| Open rates'!I53*0.85</f>
        <v>68000</v>
      </c>
      <c r="J53" s="43">
        <f>'BAR BB| Open rates'!J53*0.85</f>
        <v>68000</v>
      </c>
      <c r="K53" s="43">
        <f>'BAR BB| Open rates'!K53*0.85</f>
        <v>68000</v>
      </c>
      <c r="L53" s="43">
        <f>'BAR BB| Open rates'!L53*0.85</f>
        <v>68000</v>
      </c>
      <c r="M53" s="43">
        <f>'BAR BB| Open rates'!M53*0.85</f>
        <v>68000</v>
      </c>
      <c r="N53" s="43">
        <f>'BAR BB| Open rates'!N53*0.85</f>
        <v>68000</v>
      </c>
      <c r="O53" s="43">
        <f>'BAR BB| Open rates'!O53*0.85</f>
        <v>68000</v>
      </c>
      <c r="P53" s="43">
        <f>'BAR BB| Open rates'!P53*0.85</f>
        <v>68000</v>
      </c>
      <c r="Q53" s="43">
        <f>'BAR BB| Open rates'!Q53*0.85</f>
        <v>68000</v>
      </c>
      <c r="R53" s="43">
        <f>'BAR BB| Open rates'!R53*0.85</f>
        <v>68000</v>
      </c>
      <c r="S53" s="43">
        <f>'BAR BB| Open rates'!S53*0.85</f>
        <v>68000</v>
      </c>
      <c r="T53" s="43">
        <f>'BAR BB| Open rates'!T53*0.85</f>
        <v>68000</v>
      </c>
      <c r="U53" s="43">
        <f>'BAR BB| Open rates'!U53*0.85</f>
        <v>68000</v>
      </c>
      <c r="V53" s="43">
        <f>'BAR BB| Open rates'!V53*0.85</f>
        <v>68000</v>
      </c>
      <c r="W53" s="43">
        <f>'BAR BB| Open rates'!W53*0.85</f>
        <v>68000</v>
      </c>
      <c r="X53" s="43">
        <f>'BAR BB| Open rates'!X53*0.85</f>
        <v>68000</v>
      </c>
      <c r="Y53" s="43">
        <f>'BAR BB| Open rates'!Y53*0.85</f>
        <v>272000</v>
      </c>
      <c r="Z53" s="43">
        <f>'BAR BB| Open rates'!Z53*0.85</f>
        <v>272000</v>
      </c>
      <c r="AA53" s="43">
        <f>'BAR BB| Open rates'!AA53*0.85</f>
        <v>272000</v>
      </c>
      <c r="AB53" s="43">
        <f>'BAR BB| Open rates'!AB53*0.85</f>
        <v>272000</v>
      </c>
      <c r="AC53" s="43">
        <f>'BAR BB| Open rates'!AC53*0.85</f>
        <v>272000</v>
      </c>
      <c r="AD53" s="43">
        <f>'BAR BB| Open rates'!AD53*0.85</f>
        <v>272000</v>
      </c>
      <c r="AE53" s="43">
        <f>'BAR BB| Open rates'!AE53*0.85</f>
        <v>85000</v>
      </c>
      <c r="AF53" s="43">
        <f>'BAR BB| Open rates'!AF53*0.85</f>
        <v>85000</v>
      </c>
      <c r="AG53" s="43">
        <f>'BAR BB| Open rates'!AG53*0.85</f>
        <v>85000</v>
      </c>
      <c r="AH53" s="43">
        <f>'BAR BB| Open rates'!AH53*0.85</f>
        <v>85000</v>
      </c>
      <c r="AI53" s="43">
        <f>'BAR BB| Open rates'!AI53*0.85</f>
        <v>85000</v>
      </c>
      <c r="AJ53" s="43">
        <f>'BAR BB| Open rates'!AJ53*0.85</f>
        <v>85000</v>
      </c>
      <c r="AK53" s="43">
        <f>'BAR BB| Open rates'!AK53*0.85</f>
        <v>85000</v>
      </c>
      <c r="AL53" s="43">
        <f>'BAR BB| Open rates'!AL53*0.85</f>
        <v>85000</v>
      </c>
      <c r="AM53" s="43">
        <f>'BAR BB| Open rates'!AM53*0.85</f>
        <v>85000.849999999991</v>
      </c>
      <c r="AN53" s="43">
        <f>'BAR BB| Open rates'!AN53*0.85</f>
        <v>85000</v>
      </c>
      <c r="AO53" s="43">
        <f>'BAR BB| Open rates'!AO53*0.85</f>
        <v>85000</v>
      </c>
      <c r="AP53" s="43">
        <f>'BAR BB| Open rates'!AP53*0.85</f>
        <v>127500</v>
      </c>
      <c r="AQ53" s="43">
        <f>'BAR BB| Open rates'!AQ53*0.85</f>
        <v>127500.84999999999</v>
      </c>
      <c r="AR53" s="43">
        <f>'BAR BB| Open rates'!AR53*0.85</f>
        <v>127500</v>
      </c>
      <c r="AS53" s="43">
        <f>'BAR BB| Open rates'!AS53*0.85</f>
        <v>127500</v>
      </c>
      <c r="AT53" s="43">
        <f>'BAR BB| Open rates'!AT53*0.85</f>
        <v>127500</v>
      </c>
      <c r="AU53" s="43">
        <f>'BAR BB| Open rates'!AU53*0.85</f>
        <v>127500</v>
      </c>
      <c r="AV53" s="43">
        <f>'BAR BB| Open rates'!AV53*0.85</f>
        <v>174250</v>
      </c>
      <c r="AW53" s="43">
        <f>'BAR BB| Open rates'!AW53*0.85</f>
        <v>85000</v>
      </c>
      <c r="AX53" s="43">
        <f>'BAR BB| Open rates'!AX53*0.85</f>
        <v>85000</v>
      </c>
      <c r="AY53" s="43">
        <f>'BAR BB| Open rates'!AY53*0.85</f>
        <v>85000</v>
      </c>
      <c r="AZ53" s="43">
        <f>'BAR BB| Open rates'!AZ53*0.85</f>
        <v>85000</v>
      </c>
      <c r="BA53" s="43">
        <f>'BAR BB| Open rates'!BA53*0.85</f>
        <v>85000</v>
      </c>
      <c r="BB53" s="43">
        <f>'BAR BB| Open rates'!BB53*0.85</f>
        <v>85000</v>
      </c>
      <c r="BC53" s="43">
        <f>'BAR BB| Open rates'!BC53*0.85</f>
        <v>85000</v>
      </c>
      <c r="BD53" s="43">
        <f>'BAR BB| Open rates'!BD53*0.85</f>
        <v>85000</v>
      </c>
      <c r="BE53" s="43">
        <f>'BAR BB| Open rates'!BE53*0.85</f>
        <v>68000</v>
      </c>
      <c r="BF53" s="43">
        <f>'BAR BB| Open rates'!BF53*0.85</f>
        <v>68000</v>
      </c>
      <c r="BG53" s="43">
        <f>'BAR BB| Open rates'!BG53*0.85</f>
        <v>68000</v>
      </c>
      <c r="BH53" s="43">
        <f>'BAR BB| Open rates'!BH53*0.85</f>
        <v>68000</v>
      </c>
      <c r="BI53" s="43">
        <f>'BAR BB| Open rates'!BI53*0.85</f>
        <v>68000</v>
      </c>
      <c r="BJ53" s="43">
        <f>'BAR BB| Open rates'!BJ53*0.85</f>
        <v>68000</v>
      </c>
      <c r="BK53" s="43">
        <f>'BAR BB| Open rates'!BK53*0.85</f>
        <v>68000</v>
      </c>
      <c r="BL53" s="43">
        <f>'BAR BB| Open rates'!BL53*0.85</f>
        <v>68000</v>
      </c>
    </row>
    <row r="54" spans="1:64" s="32" customFormat="1" x14ac:dyDescent="0.2">
      <c r="A54" s="237">
        <v>2</v>
      </c>
      <c r="B54" s="43">
        <f>'BAR BB| Open rates'!B54*0.85</f>
        <v>70125</v>
      </c>
      <c r="C54" s="43">
        <f>'BAR BB| Open rates'!C54*0.85</f>
        <v>70125</v>
      </c>
      <c r="D54" s="43">
        <f>'BAR BB| Open rates'!D54*0.85</f>
        <v>70125</v>
      </c>
      <c r="E54" s="43">
        <f>'BAR BB| Open rates'!E54*0.85</f>
        <v>70125</v>
      </c>
      <c r="F54" s="43">
        <f>'BAR BB| Open rates'!F54*0.85</f>
        <v>70125</v>
      </c>
      <c r="G54" s="43">
        <f>'BAR BB| Open rates'!G54*0.85</f>
        <v>70125</v>
      </c>
      <c r="H54" s="43">
        <f>'BAR BB| Open rates'!H54*0.85</f>
        <v>70125</v>
      </c>
      <c r="I54" s="43">
        <f>'BAR BB| Open rates'!I54*0.85</f>
        <v>70125</v>
      </c>
      <c r="J54" s="43">
        <f>'BAR BB| Open rates'!J54*0.85</f>
        <v>70125</v>
      </c>
      <c r="K54" s="43">
        <f>'BAR BB| Open rates'!K54*0.85</f>
        <v>70125</v>
      </c>
      <c r="L54" s="43">
        <f>'BAR BB| Open rates'!L54*0.85</f>
        <v>70125</v>
      </c>
      <c r="M54" s="43">
        <f>'BAR BB| Open rates'!M54*0.85</f>
        <v>70125</v>
      </c>
      <c r="N54" s="43">
        <f>'BAR BB| Open rates'!N54*0.85</f>
        <v>70125</v>
      </c>
      <c r="O54" s="43">
        <f>'BAR BB| Open rates'!O54*0.85</f>
        <v>70125</v>
      </c>
      <c r="P54" s="43">
        <f>'BAR BB| Open rates'!P54*0.85</f>
        <v>70125</v>
      </c>
      <c r="Q54" s="43">
        <f>'BAR BB| Open rates'!Q54*0.85</f>
        <v>70125</v>
      </c>
      <c r="R54" s="43">
        <f>'BAR BB| Open rates'!R54*0.85</f>
        <v>70125</v>
      </c>
      <c r="S54" s="43">
        <f>'BAR BB| Open rates'!S54*0.85</f>
        <v>70125</v>
      </c>
      <c r="T54" s="43">
        <f>'BAR BB| Open rates'!T54*0.85</f>
        <v>70125</v>
      </c>
      <c r="U54" s="43">
        <f>'BAR BB| Open rates'!U54*0.85</f>
        <v>70125</v>
      </c>
      <c r="V54" s="43">
        <f>'BAR BB| Open rates'!V54*0.85</f>
        <v>70125</v>
      </c>
      <c r="W54" s="43">
        <f>'BAR BB| Open rates'!W54*0.85</f>
        <v>70125</v>
      </c>
      <c r="X54" s="43">
        <f>'BAR BB| Open rates'!X54*0.85</f>
        <v>70125</v>
      </c>
      <c r="Y54" s="43">
        <f>'BAR BB| Open rates'!Y54*0.85</f>
        <v>274550</v>
      </c>
      <c r="Z54" s="43">
        <f>'BAR BB| Open rates'!Z54*0.85</f>
        <v>274550</v>
      </c>
      <c r="AA54" s="43">
        <f>'BAR BB| Open rates'!AA54*0.85</f>
        <v>274550</v>
      </c>
      <c r="AB54" s="43">
        <f>'BAR BB| Open rates'!AB54*0.85</f>
        <v>274550</v>
      </c>
      <c r="AC54" s="43">
        <f>'BAR BB| Open rates'!AC54*0.85</f>
        <v>274550</v>
      </c>
      <c r="AD54" s="43">
        <f>'BAR BB| Open rates'!AD54*0.85</f>
        <v>274550</v>
      </c>
      <c r="AE54" s="43">
        <f>'BAR BB| Open rates'!AE54*0.85</f>
        <v>87550</v>
      </c>
      <c r="AF54" s="43">
        <f>'BAR BB| Open rates'!AF54*0.85</f>
        <v>87550</v>
      </c>
      <c r="AG54" s="43">
        <f>'BAR BB| Open rates'!AG54*0.85</f>
        <v>87550</v>
      </c>
      <c r="AH54" s="43">
        <f>'BAR BB| Open rates'!AH54*0.85</f>
        <v>87550</v>
      </c>
      <c r="AI54" s="43">
        <f>'BAR BB| Open rates'!AI54*0.85</f>
        <v>87550</v>
      </c>
      <c r="AJ54" s="43">
        <f>'BAR BB| Open rates'!AJ54*0.85</f>
        <v>87550</v>
      </c>
      <c r="AK54" s="43">
        <f>'BAR BB| Open rates'!AK54*0.85</f>
        <v>87550</v>
      </c>
      <c r="AL54" s="43">
        <f>'BAR BB| Open rates'!AL54*0.85</f>
        <v>87550</v>
      </c>
      <c r="AM54" s="43">
        <f>'BAR BB| Open rates'!AM54*0.85</f>
        <v>87550.849999999991</v>
      </c>
      <c r="AN54" s="43">
        <f>'BAR BB| Open rates'!AN54*0.85</f>
        <v>87550</v>
      </c>
      <c r="AO54" s="43">
        <f>'BAR BB| Open rates'!AO54*0.85</f>
        <v>87550</v>
      </c>
      <c r="AP54" s="43">
        <f>'BAR BB| Open rates'!AP54*0.85</f>
        <v>130050</v>
      </c>
      <c r="AQ54" s="43">
        <f>'BAR BB| Open rates'!AQ54*0.85</f>
        <v>130050.84999999999</v>
      </c>
      <c r="AR54" s="43">
        <f>'BAR BB| Open rates'!AR54*0.85</f>
        <v>130050</v>
      </c>
      <c r="AS54" s="43">
        <f>'BAR BB| Open rates'!AS54*0.85</f>
        <v>130050</v>
      </c>
      <c r="AT54" s="43">
        <f>'BAR BB| Open rates'!AT54*0.85</f>
        <v>130050</v>
      </c>
      <c r="AU54" s="43">
        <f>'BAR BB| Open rates'!AU54*0.85</f>
        <v>130050.84999999999</v>
      </c>
      <c r="AV54" s="43">
        <f>'BAR BB| Open rates'!AV54*0.85</f>
        <v>176800</v>
      </c>
      <c r="AW54" s="43">
        <f>'BAR BB| Open rates'!AW54*0.85</f>
        <v>87549.15</v>
      </c>
      <c r="AX54" s="43">
        <f>'BAR BB| Open rates'!AX54*0.85</f>
        <v>87550</v>
      </c>
      <c r="AY54" s="43">
        <f>'BAR BB| Open rates'!AY54*0.85</f>
        <v>87550</v>
      </c>
      <c r="AZ54" s="43">
        <f>'BAR BB| Open rates'!AZ54*0.85</f>
        <v>87550</v>
      </c>
      <c r="BA54" s="43">
        <f>'BAR BB| Open rates'!BA54*0.85</f>
        <v>87550</v>
      </c>
      <c r="BB54" s="43">
        <f>'BAR BB| Open rates'!BB54*0.85</f>
        <v>87550</v>
      </c>
      <c r="BC54" s="43">
        <f>'BAR BB| Open rates'!BC54*0.85</f>
        <v>87550</v>
      </c>
      <c r="BD54" s="43">
        <f>'BAR BB| Open rates'!BD54*0.85</f>
        <v>87550</v>
      </c>
      <c r="BE54" s="43">
        <f>'BAR BB| Open rates'!BE54*0.85</f>
        <v>70550</v>
      </c>
      <c r="BF54" s="43">
        <f>'BAR BB| Open rates'!BF54*0.85</f>
        <v>70550</v>
      </c>
      <c r="BG54" s="43">
        <f>'BAR BB| Open rates'!BG54*0.85</f>
        <v>70550</v>
      </c>
      <c r="BH54" s="43">
        <f>'BAR BB| Open rates'!BH54*0.85</f>
        <v>70550</v>
      </c>
      <c r="BI54" s="43">
        <f>'BAR BB| Open rates'!BI54*0.85</f>
        <v>70550</v>
      </c>
      <c r="BJ54" s="43">
        <f>'BAR BB| Open rates'!BJ54*0.85</f>
        <v>70550</v>
      </c>
      <c r="BK54" s="43">
        <f>'BAR BB| Open rates'!BK54*0.85</f>
        <v>70550</v>
      </c>
      <c r="BL54" s="43">
        <f>'BAR BB| Open rates'!BL54*0.85</f>
        <v>70550</v>
      </c>
    </row>
    <row r="55" spans="1:64" s="32" customFormat="1" x14ac:dyDescent="0.2">
      <c r="A55" s="237">
        <v>3</v>
      </c>
      <c r="B55" s="43">
        <f>'BAR BB| Open rates'!B55*0.85</f>
        <v>72250</v>
      </c>
      <c r="C55" s="43">
        <f>'BAR BB| Open rates'!C55*0.85</f>
        <v>72250</v>
      </c>
      <c r="D55" s="43">
        <f>'BAR BB| Open rates'!D55*0.85</f>
        <v>72250</v>
      </c>
      <c r="E55" s="43">
        <f>'BAR BB| Open rates'!E55*0.85</f>
        <v>72250</v>
      </c>
      <c r="F55" s="43">
        <f>'BAR BB| Open rates'!F55*0.85</f>
        <v>72250</v>
      </c>
      <c r="G55" s="43">
        <f>'BAR BB| Open rates'!G55*0.85</f>
        <v>72250</v>
      </c>
      <c r="H55" s="43">
        <f>'BAR BB| Open rates'!H55*0.85</f>
        <v>72250</v>
      </c>
      <c r="I55" s="43">
        <f>'BAR BB| Open rates'!I55*0.85</f>
        <v>72250</v>
      </c>
      <c r="J55" s="43">
        <f>'BAR BB| Open rates'!J55*0.85</f>
        <v>72250</v>
      </c>
      <c r="K55" s="43">
        <f>'BAR BB| Open rates'!K55*0.85</f>
        <v>72250</v>
      </c>
      <c r="L55" s="43">
        <f>'BAR BB| Open rates'!L55*0.85</f>
        <v>72250</v>
      </c>
      <c r="M55" s="43">
        <f>'BAR BB| Open rates'!M55*0.85</f>
        <v>72250</v>
      </c>
      <c r="N55" s="43">
        <f>'BAR BB| Open rates'!N55*0.85</f>
        <v>72250</v>
      </c>
      <c r="O55" s="43">
        <f>'BAR BB| Open rates'!O55*0.85</f>
        <v>72250</v>
      </c>
      <c r="P55" s="43">
        <f>'BAR BB| Open rates'!P55*0.85</f>
        <v>72250</v>
      </c>
      <c r="Q55" s="43">
        <f>'BAR BB| Open rates'!Q55*0.85</f>
        <v>72250</v>
      </c>
      <c r="R55" s="43">
        <f>'BAR BB| Open rates'!R55*0.85</f>
        <v>72250</v>
      </c>
      <c r="S55" s="43">
        <f>'BAR BB| Open rates'!S55*0.85</f>
        <v>72250</v>
      </c>
      <c r="T55" s="43">
        <f>'BAR BB| Open rates'!T55*0.85</f>
        <v>72250</v>
      </c>
      <c r="U55" s="43">
        <f>'BAR BB| Open rates'!U55*0.85</f>
        <v>72250</v>
      </c>
      <c r="V55" s="43">
        <f>'BAR BB| Open rates'!V55*0.85</f>
        <v>72250</v>
      </c>
      <c r="W55" s="43">
        <f>'BAR BB| Open rates'!W55*0.85</f>
        <v>72250</v>
      </c>
      <c r="X55" s="43">
        <f>'BAR BB| Open rates'!X55*0.85</f>
        <v>72250</v>
      </c>
      <c r="Y55" s="43">
        <f>'BAR BB| Open rates'!Y55*0.85</f>
        <v>277100</v>
      </c>
      <c r="Z55" s="43">
        <f>'BAR BB| Open rates'!Z55*0.85</f>
        <v>277100</v>
      </c>
      <c r="AA55" s="43">
        <f>'BAR BB| Open rates'!AA55*0.85</f>
        <v>277100</v>
      </c>
      <c r="AB55" s="43">
        <f>'BAR BB| Open rates'!AB55*0.85</f>
        <v>277100</v>
      </c>
      <c r="AC55" s="43">
        <f>'BAR BB| Open rates'!AC55*0.85</f>
        <v>277100</v>
      </c>
      <c r="AD55" s="43">
        <f>'BAR BB| Open rates'!AD55*0.85</f>
        <v>277100</v>
      </c>
      <c r="AE55" s="43">
        <f>'BAR BB| Open rates'!AE55*0.85</f>
        <v>90100</v>
      </c>
      <c r="AF55" s="43">
        <f>'BAR BB| Open rates'!AF55*0.85</f>
        <v>90100</v>
      </c>
      <c r="AG55" s="43">
        <f>'BAR BB| Open rates'!AG55*0.85</f>
        <v>90100</v>
      </c>
      <c r="AH55" s="43">
        <f>'BAR BB| Open rates'!AH55*0.85</f>
        <v>90100</v>
      </c>
      <c r="AI55" s="43">
        <f>'BAR BB| Open rates'!AI55*0.85</f>
        <v>90100</v>
      </c>
      <c r="AJ55" s="43">
        <f>'BAR BB| Open rates'!AJ55*0.85</f>
        <v>90100</v>
      </c>
      <c r="AK55" s="43">
        <f>'BAR BB| Open rates'!AK55*0.85</f>
        <v>90100</v>
      </c>
      <c r="AL55" s="43">
        <f>'BAR BB| Open rates'!AL55*0.85</f>
        <v>90100</v>
      </c>
      <c r="AM55" s="43">
        <f>'BAR BB| Open rates'!AM55*0.85</f>
        <v>90100.849999999991</v>
      </c>
      <c r="AN55" s="43">
        <f>'BAR BB| Open rates'!AN55*0.85</f>
        <v>90100</v>
      </c>
      <c r="AO55" s="43">
        <f>'BAR BB| Open rates'!AO55*0.85</f>
        <v>90100</v>
      </c>
      <c r="AP55" s="43">
        <f>'BAR BB| Open rates'!AP55*0.85</f>
        <v>132600</v>
      </c>
      <c r="AQ55" s="43">
        <f>'BAR BB| Open rates'!AQ55*0.85</f>
        <v>132600.85</v>
      </c>
      <c r="AR55" s="43">
        <f>'BAR BB| Open rates'!AR55*0.85</f>
        <v>132600</v>
      </c>
      <c r="AS55" s="43">
        <f>'BAR BB| Open rates'!AS55*0.85</f>
        <v>132600</v>
      </c>
      <c r="AT55" s="43">
        <f>'BAR BB| Open rates'!AT55*0.85</f>
        <v>132600</v>
      </c>
      <c r="AU55" s="43">
        <f>'BAR BB| Open rates'!AU55*0.85</f>
        <v>132600.85</v>
      </c>
      <c r="AV55" s="43">
        <f>'BAR BB| Open rates'!AV55*0.85</f>
        <v>179350</v>
      </c>
      <c r="AW55" s="43">
        <f>'BAR BB| Open rates'!AW55*0.85</f>
        <v>90099.15</v>
      </c>
      <c r="AX55" s="43">
        <f>'BAR BB| Open rates'!AX55*0.85</f>
        <v>90100</v>
      </c>
      <c r="AY55" s="43">
        <f>'BAR BB| Open rates'!AY55*0.85</f>
        <v>90100</v>
      </c>
      <c r="AZ55" s="43">
        <f>'BAR BB| Open rates'!AZ55*0.85</f>
        <v>90100</v>
      </c>
      <c r="BA55" s="43">
        <f>'BAR BB| Open rates'!BA55*0.85</f>
        <v>90100</v>
      </c>
      <c r="BB55" s="43">
        <f>'BAR BB| Open rates'!BB55*0.85</f>
        <v>90100</v>
      </c>
      <c r="BC55" s="43">
        <f>'BAR BB| Open rates'!BC55*0.85</f>
        <v>90100</v>
      </c>
      <c r="BD55" s="43">
        <f>'BAR BB| Open rates'!BD55*0.85</f>
        <v>90100</v>
      </c>
      <c r="BE55" s="43">
        <f>'BAR BB| Open rates'!BE55*0.85</f>
        <v>73100</v>
      </c>
      <c r="BF55" s="43">
        <f>'BAR BB| Open rates'!BF55*0.85</f>
        <v>73100</v>
      </c>
      <c r="BG55" s="43">
        <f>'BAR BB| Open rates'!BG55*0.85</f>
        <v>73100</v>
      </c>
      <c r="BH55" s="43">
        <f>'BAR BB| Open rates'!BH55*0.85</f>
        <v>73100</v>
      </c>
      <c r="BI55" s="43">
        <f>'BAR BB| Open rates'!BI55*0.85</f>
        <v>73100</v>
      </c>
      <c r="BJ55" s="43">
        <f>'BAR BB| Open rates'!BJ55*0.85</f>
        <v>73100</v>
      </c>
      <c r="BK55" s="43">
        <f>'BAR BB| Open rates'!BK55*0.85</f>
        <v>73100</v>
      </c>
      <c r="BL55" s="43">
        <f>'BAR BB| Open rates'!BL55*0.85</f>
        <v>73100</v>
      </c>
    </row>
    <row r="56" spans="1:64" s="32" customFormat="1" x14ac:dyDescent="0.2">
      <c r="A56" s="237">
        <v>4</v>
      </c>
      <c r="B56" s="43">
        <f>'BAR BB| Open rates'!B56*0.85</f>
        <v>74375</v>
      </c>
      <c r="C56" s="43">
        <f>'BAR BB| Open rates'!C56*0.85</f>
        <v>74375</v>
      </c>
      <c r="D56" s="43">
        <f>'BAR BB| Open rates'!D56*0.85</f>
        <v>74375</v>
      </c>
      <c r="E56" s="43">
        <f>'BAR BB| Open rates'!E56*0.85</f>
        <v>74375</v>
      </c>
      <c r="F56" s="43">
        <f>'BAR BB| Open rates'!F56*0.85</f>
        <v>74375</v>
      </c>
      <c r="G56" s="43">
        <f>'BAR BB| Open rates'!G56*0.85</f>
        <v>74375</v>
      </c>
      <c r="H56" s="43">
        <f>'BAR BB| Open rates'!H56*0.85</f>
        <v>74375</v>
      </c>
      <c r="I56" s="43">
        <f>'BAR BB| Open rates'!I56*0.85</f>
        <v>74375</v>
      </c>
      <c r="J56" s="43">
        <f>'BAR BB| Open rates'!J56*0.85</f>
        <v>74375</v>
      </c>
      <c r="K56" s="43">
        <f>'BAR BB| Open rates'!K56*0.85</f>
        <v>74375</v>
      </c>
      <c r="L56" s="43">
        <f>'BAR BB| Open rates'!L56*0.85</f>
        <v>74375</v>
      </c>
      <c r="M56" s="43">
        <f>'BAR BB| Open rates'!M56*0.85</f>
        <v>74375</v>
      </c>
      <c r="N56" s="43">
        <f>'BAR BB| Open rates'!N56*0.85</f>
        <v>74375</v>
      </c>
      <c r="O56" s="43">
        <f>'BAR BB| Open rates'!O56*0.85</f>
        <v>74375</v>
      </c>
      <c r="P56" s="43">
        <f>'BAR BB| Open rates'!P56*0.85</f>
        <v>74375</v>
      </c>
      <c r="Q56" s="43">
        <f>'BAR BB| Open rates'!Q56*0.85</f>
        <v>74375</v>
      </c>
      <c r="R56" s="43">
        <f>'BAR BB| Open rates'!R56*0.85</f>
        <v>74375</v>
      </c>
      <c r="S56" s="43">
        <f>'BAR BB| Open rates'!S56*0.85</f>
        <v>74375</v>
      </c>
      <c r="T56" s="43">
        <f>'BAR BB| Open rates'!T56*0.85</f>
        <v>74375</v>
      </c>
      <c r="U56" s="43">
        <f>'BAR BB| Open rates'!U56*0.85</f>
        <v>74375</v>
      </c>
      <c r="V56" s="43">
        <f>'BAR BB| Open rates'!V56*0.85</f>
        <v>74375</v>
      </c>
      <c r="W56" s="43">
        <f>'BAR BB| Open rates'!W56*0.85</f>
        <v>74375</v>
      </c>
      <c r="X56" s="43">
        <f>'BAR BB| Open rates'!X56*0.85</f>
        <v>74375</v>
      </c>
      <c r="Y56" s="43">
        <f>'BAR BB| Open rates'!Y56*0.85</f>
        <v>279650</v>
      </c>
      <c r="Z56" s="43">
        <f>'BAR BB| Open rates'!Z56*0.85</f>
        <v>279650</v>
      </c>
      <c r="AA56" s="43">
        <f>'BAR BB| Open rates'!AA56*0.85</f>
        <v>279650</v>
      </c>
      <c r="AB56" s="43">
        <f>'BAR BB| Open rates'!AB56*0.85</f>
        <v>279650</v>
      </c>
      <c r="AC56" s="43">
        <f>'BAR BB| Open rates'!AC56*0.85</f>
        <v>279650</v>
      </c>
      <c r="AD56" s="43">
        <f>'BAR BB| Open rates'!AD56*0.85</f>
        <v>279650</v>
      </c>
      <c r="AE56" s="43">
        <f>'BAR BB| Open rates'!AE56*0.85</f>
        <v>92650</v>
      </c>
      <c r="AF56" s="43">
        <f>'BAR BB| Open rates'!AF56*0.85</f>
        <v>92650</v>
      </c>
      <c r="AG56" s="43">
        <f>'BAR BB| Open rates'!AG56*0.85</f>
        <v>92650</v>
      </c>
      <c r="AH56" s="43">
        <f>'BAR BB| Open rates'!AH56*0.85</f>
        <v>92650</v>
      </c>
      <c r="AI56" s="43">
        <f>'BAR BB| Open rates'!AI56*0.85</f>
        <v>92650</v>
      </c>
      <c r="AJ56" s="43">
        <f>'BAR BB| Open rates'!AJ56*0.85</f>
        <v>92650</v>
      </c>
      <c r="AK56" s="43">
        <f>'BAR BB| Open rates'!AK56*0.85</f>
        <v>92650</v>
      </c>
      <c r="AL56" s="43">
        <f>'BAR BB| Open rates'!AL56*0.85</f>
        <v>92650</v>
      </c>
      <c r="AM56" s="43">
        <f>'BAR BB| Open rates'!AM56*0.85</f>
        <v>92650.849999999991</v>
      </c>
      <c r="AN56" s="43">
        <f>'BAR BB| Open rates'!AN56*0.85</f>
        <v>92650</v>
      </c>
      <c r="AO56" s="43">
        <f>'BAR BB| Open rates'!AO56*0.85</f>
        <v>92650</v>
      </c>
      <c r="AP56" s="43">
        <f>'BAR BB| Open rates'!AP56*0.85</f>
        <v>135150</v>
      </c>
      <c r="AQ56" s="43">
        <f>'BAR BB| Open rates'!AQ56*0.85</f>
        <v>135150.85</v>
      </c>
      <c r="AR56" s="43">
        <f>'BAR BB| Open rates'!AR56*0.85</f>
        <v>135150</v>
      </c>
      <c r="AS56" s="43">
        <f>'BAR BB| Open rates'!AS56*0.85</f>
        <v>135150</v>
      </c>
      <c r="AT56" s="43">
        <f>'BAR BB| Open rates'!AT56*0.85</f>
        <v>135150</v>
      </c>
      <c r="AU56" s="43">
        <f>'BAR BB| Open rates'!AU56*0.85</f>
        <v>135150.85</v>
      </c>
      <c r="AV56" s="43">
        <f>'BAR BB| Open rates'!AV56*0.85</f>
        <v>181900</v>
      </c>
      <c r="AW56" s="43">
        <f>'BAR BB| Open rates'!AW56*0.85</f>
        <v>92649.15</v>
      </c>
      <c r="AX56" s="43">
        <f>'BAR BB| Open rates'!AX56*0.85</f>
        <v>92650</v>
      </c>
      <c r="AY56" s="43">
        <f>'BAR BB| Open rates'!AY56*0.85</f>
        <v>92650</v>
      </c>
      <c r="AZ56" s="43">
        <f>'BAR BB| Open rates'!AZ56*0.85</f>
        <v>92650</v>
      </c>
      <c r="BA56" s="43">
        <f>'BAR BB| Open rates'!BA56*0.85</f>
        <v>92650</v>
      </c>
      <c r="BB56" s="43">
        <f>'BAR BB| Open rates'!BB56*0.85</f>
        <v>92650</v>
      </c>
      <c r="BC56" s="43">
        <f>'BAR BB| Open rates'!BC56*0.85</f>
        <v>92650</v>
      </c>
      <c r="BD56" s="43">
        <f>'BAR BB| Open rates'!BD56*0.85</f>
        <v>92650</v>
      </c>
      <c r="BE56" s="43">
        <f>'BAR BB| Open rates'!BE56*0.85</f>
        <v>75650</v>
      </c>
      <c r="BF56" s="43">
        <f>'BAR BB| Open rates'!BF56*0.85</f>
        <v>75650</v>
      </c>
      <c r="BG56" s="43">
        <f>'BAR BB| Open rates'!BG56*0.85</f>
        <v>75650</v>
      </c>
      <c r="BH56" s="43">
        <f>'BAR BB| Open rates'!BH56*0.85</f>
        <v>75650</v>
      </c>
      <c r="BI56" s="43">
        <f>'BAR BB| Open rates'!BI56*0.85</f>
        <v>75650</v>
      </c>
      <c r="BJ56" s="43">
        <f>'BAR BB| Open rates'!BJ56*0.85</f>
        <v>75650</v>
      </c>
      <c r="BK56" s="43">
        <f>'BAR BB| Open rates'!BK56*0.85</f>
        <v>75650</v>
      </c>
      <c r="BL56" s="43">
        <f>'BAR BB| Open rates'!BL56*0.85</f>
        <v>75650</v>
      </c>
    </row>
    <row r="57" spans="1:64" s="32" customFormat="1" x14ac:dyDescent="0.2">
      <c r="A57" s="237">
        <v>5</v>
      </c>
      <c r="B57" s="43">
        <f>'BAR BB| Open rates'!B57*0.85</f>
        <v>76500</v>
      </c>
      <c r="C57" s="43">
        <f>'BAR BB| Open rates'!C57*0.85</f>
        <v>76500</v>
      </c>
      <c r="D57" s="43">
        <f>'BAR BB| Open rates'!D57*0.85</f>
        <v>76500</v>
      </c>
      <c r="E57" s="43">
        <f>'BAR BB| Open rates'!E57*0.85</f>
        <v>76500</v>
      </c>
      <c r="F57" s="43">
        <f>'BAR BB| Open rates'!F57*0.85</f>
        <v>76500</v>
      </c>
      <c r="G57" s="43">
        <f>'BAR BB| Open rates'!G57*0.85</f>
        <v>76500</v>
      </c>
      <c r="H57" s="43">
        <f>'BAR BB| Open rates'!H57*0.85</f>
        <v>76500</v>
      </c>
      <c r="I57" s="43">
        <f>'BAR BB| Open rates'!I57*0.85</f>
        <v>76500</v>
      </c>
      <c r="J57" s="43">
        <f>'BAR BB| Open rates'!J57*0.85</f>
        <v>76500</v>
      </c>
      <c r="K57" s="43">
        <f>'BAR BB| Open rates'!K57*0.85</f>
        <v>76500</v>
      </c>
      <c r="L57" s="43">
        <f>'BAR BB| Open rates'!L57*0.85</f>
        <v>76500</v>
      </c>
      <c r="M57" s="43">
        <f>'BAR BB| Open rates'!M57*0.85</f>
        <v>76500</v>
      </c>
      <c r="N57" s="43">
        <f>'BAR BB| Open rates'!N57*0.85</f>
        <v>76500</v>
      </c>
      <c r="O57" s="43">
        <f>'BAR BB| Open rates'!O57*0.85</f>
        <v>76500</v>
      </c>
      <c r="P57" s="43">
        <f>'BAR BB| Open rates'!P57*0.85</f>
        <v>76500</v>
      </c>
      <c r="Q57" s="43">
        <f>'BAR BB| Open rates'!Q57*0.85</f>
        <v>76500</v>
      </c>
      <c r="R57" s="43">
        <f>'BAR BB| Open rates'!R57*0.85</f>
        <v>76500</v>
      </c>
      <c r="S57" s="43">
        <f>'BAR BB| Open rates'!S57*0.85</f>
        <v>76500</v>
      </c>
      <c r="T57" s="43">
        <f>'BAR BB| Open rates'!T57*0.85</f>
        <v>76500</v>
      </c>
      <c r="U57" s="43">
        <f>'BAR BB| Open rates'!U57*0.85</f>
        <v>76500</v>
      </c>
      <c r="V57" s="43">
        <f>'BAR BB| Open rates'!V57*0.85</f>
        <v>76500</v>
      </c>
      <c r="W57" s="43">
        <f>'BAR BB| Open rates'!W57*0.85</f>
        <v>76500</v>
      </c>
      <c r="X57" s="43">
        <f>'BAR BB| Open rates'!X57*0.85</f>
        <v>76500</v>
      </c>
      <c r="Y57" s="43">
        <f>'BAR BB| Open rates'!Y57*0.85</f>
        <v>282200</v>
      </c>
      <c r="Z57" s="43">
        <f>'BAR BB| Open rates'!Z57*0.85</f>
        <v>282200</v>
      </c>
      <c r="AA57" s="43">
        <f>'BAR BB| Open rates'!AA57*0.85</f>
        <v>282200</v>
      </c>
      <c r="AB57" s="43">
        <f>'BAR BB| Open rates'!AB57*0.85</f>
        <v>282200</v>
      </c>
      <c r="AC57" s="43">
        <f>'BAR BB| Open rates'!AC57*0.85</f>
        <v>282200</v>
      </c>
      <c r="AD57" s="43">
        <f>'BAR BB| Open rates'!AD57*0.85</f>
        <v>282200</v>
      </c>
      <c r="AE57" s="43">
        <f>'BAR BB| Open rates'!AE57*0.85</f>
        <v>95200</v>
      </c>
      <c r="AF57" s="43">
        <f>'BAR BB| Open rates'!AF57*0.85</f>
        <v>95200</v>
      </c>
      <c r="AG57" s="43">
        <f>'BAR BB| Open rates'!AG57*0.85</f>
        <v>95200</v>
      </c>
      <c r="AH57" s="43">
        <f>'BAR BB| Open rates'!AH57*0.85</f>
        <v>95200</v>
      </c>
      <c r="AI57" s="43">
        <f>'BAR BB| Open rates'!AI57*0.85</f>
        <v>95200</v>
      </c>
      <c r="AJ57" s="43">
        <f>'BAR BB| Open rates'!AJ57*0.85</f>
        <v>95200</v>
      </c>
      <c r="AK57" s="43">
        <f>'BAR BB| Open rates'!AK57*0.85</f>
        <v>95200</v>
      </c>
      <c r="AL57" s="43">
        <f>'BAR BB| Open rates'!AL57*0.85</f>
        <v>95200</v>
      </c>
      <c r="AM57" s="43">
        <f>'BAR BB| Open rates'!AM57*0.85</f>
        <v>95200.849999999991</v>
      </c>
      <c r="AN57" s="43">
        <f>'BAR BB| Open rates'!AN57*0.85</f>
        <v>95200</v>
      </c>
      <c r="AO57" s="43">
        <f>'BAR BB| Open rates'!AO57*0.85</f>
        <v>95200</v>
      </c>
      <c r="AP57" s="43">
        <f>'BAR BB| Open rates'!AP57*0.85</f>
        <v>137700</v>
      </c>
      <c r="AQ57" s="43">
        <f>'BAR BB| Open rates'!AQ57*0.85</f>
        <v>137700.85</v>
      </c>
      <c r="AR57" s="43">
        <f>'BAR BB| Open rates'!AR57*0.85</f>
        <v>137700</v>
      </c>
      <c r="AS57" s="43">
        <f>'BAR BB| Open rates'!AS57*0.85</f>
        <v>137700</v>
      </c>
      <c r="AT57" s="43">
        <f>'BAR BB| Open rates'!AT57*0.85</f>
        <v>137700</v>
      </c>
      <c r="AU57" s="43">
        <f>'BAR BB| Open rates'!AU57*0.85</f>
        <v>137700.85</v>
      </c>
      <c r="AV57" s="43">
        <f>'BAR BB| Open rates'!AV57*0.85</f>
        <v>184450</v>
      </c>
      <c r="AW57" s="43">
        <f>'BAR BB| Open rates'!AW57*0.85</f>
        <v>95199.15</v>
      </c>
      <c r="AX57" s="43">
        <f>'BAR BB| Open rates'!AX57*0.85</f>
        <v>95200</v>
      </c>
      <c r="AY57" s="43">
        <f>'BAR BB| Open rates'!AY57*0.85</f>
        <v>95200</v>
      </c>
      <c r="AZ57" s="43">
        <f>'BAR BB| Open rates'!AZ57*0.85</f>
        <v>95200</v>
      </c>
      <c r="BA57" s="43">
        <f>'BAR BB| Open rates'!BA57*0.85</f>
        <v>95200</v>
      </c>
      <c r="BB57" s="43">
        <f>'BAR BB| Open rates'!BB57*0.85</f>
        <v>95200</v>
      </c>
      <c r="BC57" s="43">
        <f>'BAR BB| Open rates'!BC57*0.85</f>
        <v>95200</v>
      </c>
      <c r="BD57" s="43">
        <f>'BAR BB| Open rates'!BD57*0.85</f>
        <v>95200</v>
      </c>
      <c r="BE57" s="43">
        <f>'BAR BB| Open rates'!BE57*0.85</f>
        <v>78200</v>
      </c>
      <c r="BF57" s="43">
        <f>'BAR BB| Open rates'!BF57*0.85</f>
        <v>78200</v>
      </c>
      <c r="BG57" s="43">
        <f>'BAR BB| Open rates'!BG57*0.85</f>
        <v>78200</v>
      </c>
      <c r="BH57" s="43">
        <f>'BAR BB| Open rates'!BH57*0.85</f>
        <v>78200</v>
      </c>
      <c r="BI57" s="43">
        <f>'BAR BB| Open rates'!BI57*0.85</f>
        <v>78200</v>
      </c>
      <c r="BJ57" s="43">
        <f>'BAR BB| Open rates'!BJ57*0.85</f>
        <v>78200</v>
      </c>
      <c r="BK57" s="43">
        <f>'BAR BB| Open rates'!BK57*0.85</f>
        <v>78200</v>
      </c>
      <c r="BL57" s="43">
        <f>'BAR BB| Open rates'!BL57*0.85</f>
        <v>78200</v>
      </c>
    </row>
    <row r="58" spans="1:64" s="32" customFormat="1" x14ac:dyDescent="0.2">
      <c r="A58" s="237">
        <v>6</v>
      </c>
      <c r="B58" s="43">
        <f>'BAR BB| Open rates'!B58*0.85</f>
        <v>78625</v>
      </c>
      <c r="C58" s="43">
        <f>'BAR BB| Open rates'!C58*0.85</f>
        <v>78625</v>
      </c>
      <c r="D58" s="43">
        <f>'BAR BB| Open rates'!D58*0.85</f>
        <v>78625</v>
      </c>
      <c r="E58" s="43">
        <f>'BAR BB| Open rates'!E58*0.85</f>
        <v>78625</v>
      </c>
      <c r="F58" s="43">
        <f>'BAR BB| Open rates'!F58*0.85</f>
        <v>78625</v>
      </c>
      <c r="G58" s="43">
        <f>'BAR BB| Open rates'!G58*0.85</f>
        <v>78625</v>
      </c>
      <c r="H58" s="43">
        <f>'BAR BB| Open rates'!H58*0.85</f>
        <v>78625</v>
      </c>
      <c r="I58" s="43">
        <f>'BAR BB| Open rates'!I58*0.85</f>
        <v>78625</v>
      </c>
      <c r="J58" s="43">
        <f>'BAR BB| Open rates'!J58*0.85</f>
        <v>78625</v>
      </c>
      <c r="K58" s="43">
        <f>'BAR BB| Open rates'!K58*0.85</f>
        <v>78625</v>
      </c>
      <c r="L58" s="43">
        <f>'BAR BB| Open rates'!L58*0.85</f>
        <v>78625</v>
      </c>
      <c r="M58" s="43">
        <f>'BAR BB| Open rates'!M58*0.85</f>
        <v>78625</v>
      </c>
      <c r="N58" s="43">
        <f>'BAR BB| Open rates'!N58*0.85</f>
        <v>78625</v>
      </c>
      <c r="O58" s="43">
        <f>'BAR BB| Open rates'!O58*0.85</f>
        <v>78625</v>
      </c>
      <c r="P58" s="43">
        <f>'BAR BB| Open rates'!P58*0.85</f>
        <v>78625</v>
      </c>
      <c r="Q58" s="43">
        <f>'BAR BB| Open rates'!Q58*0.85</f>
        <v>78625</v>
      </c>
      <c r="R58" s="43">
        <f>'BAR BB| Open rates'!R58*0.85</f>
        <v>78625</v>
      </c>
      <c r="S58" s="43">
        <f>'BAR BB| Open rates'!S58*0.85</f>
        <v>78625</v>
      </c>
      <c r="T58" s="43">
        <f>'BAR BB| Open rates'!T58*0.85</f>
        <v>78625</v>
      </c>
      <c r="U58" s="43">
        <f>'BAR BB| Open rates'!U58*0.85</f>
        <v>78625</v>
      </c>
      <c r="V58" s="43">
        <f>'BAR BB| Open rates'!V58*0.85</f>
        <v>78625</v>
      </c>
      <c r="W58" s="43">
        <f>'BAR BB| Open rates'!W58*0.85</f>
        <v>78625</v>
      </c>
      <c r="X58" s="43">
        <f>'BAR BB| Open rates'!X58*0.85</f>
        <v>78625</v>
      </c>
      <c r="Y58" s="43">
        <f>'BAR BB| Open rates'!Y58*0.85</f>
        <v>284750</v>
      </c>
      <c r="Z58" s="43">
        <f>'BAR BB| Open rates'!Z58*0.85</f>
        <v>284750</v>
      </c>
      <c r="AA58" s="43">
        <f>'BAR BB| Open rates'!AA58*0.85</f>
        <v>284750</v>
      </c>
      <c r="AB58" s="43">
        <f>'BAR BB| Open rates'!AB58*0.85</f>
        <v>284750</v>
      </c>
      <c r="AC58" s="43">
        <f>'BAR BB| Open rates'!AC58*0.85</f>
        <v>284750</v>
      </c>
      <c r="AD58" s="43">
        <f>'BAR BB| Open rates'!AD58*0.85</f>
        <v>284750</v>
      </c>
      <c r="AE58" s="43">
        <f>'BAR BB| Open rates'!AE58*0.85</f>
        <v>97750</v>
      </c>
      <c r="AF58" s="43">
        <f>'BAR BB| Open rates'!AF58*0.85</f>
        <v>97750</v>
      </c>
      <c r="AG58" s="43">
        <f>'BAR BB| Open rates'!AG58*0.85</f>
        <v>97750</v>
      </c>
      <c r="AH58" s="43">
        <f>'BAR BB| Open rates'!AH58*0.85</f>
        <v>97750</v>
      </c>
      <c r="AI58" s="43">
        <f>'BAR BB| Open rates'!AI58*0.85</f>
        <v>97750</v>
      </c>
      <c r="AJ58" s="43">
        <f>'BAR BB| Open rates'!AJ58*0.85</f>
        <v>97750</v>
      </c>
      <c r="AK58" s="43">
        <f>'BAR BB| Open rates'!AK58*0.85</f>
        <v>97750</v>
      </c>
      <c r="AL58" s="43">
        <f>'BAR BB| Open rates'!AL58*0.85</f>
        <v>97750</v>
      </c>
      <c r="AM58" s="43">
        <f>'BAR BB| Open rates'!AM58*0.85</f>
        <v>97750.849999999991</v>
      </c>
      <c r="AN58" s="43">
        <f>'BAR BB| Open rates'!AN58*0.85</f>
        <v>97750</v>
      </c>
      <c r="AO58" s="43">
        <f>'BAR BB| Open rates'!AO58*0.85</f>
        <v>97750</v>
      </c>
      <c r="AP58" s="43">
        <f>'BAR BB| Open rates'!AP58*0.85</f>
        <v>140250</v>
      </c>
      <c r="AQ58" s="43">
        <f>'BAR BB| Open rates'!AQ58*0.85</f>
        <v>140250.85</v>
      </c>
      <c r="AR58" s="43">
        <f>'BAR BB| Open rates'!AR58*0.85</f>
        <v>140250</v>
      </c>
      <c r="AS58" s="43">
        <f>'BAR BB| Open rates'!AS58*0.85</f>
        <v>140250</v>
      </c>
      <c r="AT58" s="43">
        <f>'BAR BB| Open rates'!AT58*0.85</f>
        <v>140250</v>
      </c>
      <c r="AU58" s="43">
        <f>'BAR BB| Open rates'!AU58*0.85</f>
        <v>140250.85</v>
      </c>
      <c r="AV58" s="43">
        <f>'BAR BB| Open rates'!AV58*0.85</f>
        <v>187000</v>
      </c>
      <c r="AW58" s="43">
        <f>'BAR BB| Open rates'!AW58*0.85</f>
        <v>97749.15</v>
      </c>
      <c r="AX58" s="43">
        <f>'BAR BB| Open rates'!AX58*0.85</f>
        <v>97750</v>
      </c>
      <c r="AY58" s="43">
        <f>'BAR BB| Open rates'!AY58*0.85</f>
        <v>97750</v>
      </c>
      <c r="AZ58" s="43">
        <f>'BAR BB| Open rates'!AZ58*0.85</f>
        <v>97750</v>
      </c>
      <c r="BA58" s="43">
        <f>'BAR BB| Open rates'!BA58*0.85</f>
        <v>97750</v>
      </c>
      <c r="BB58" s="43">
        <f>'BAR BB| Open rates'!BB58*0.85</f>
        <v>97750</v>
      </c>
      <c r="BC58" s="43">
        <f>'BAR BB| Open rates'!BC58*0.85</f>
        <v>97750</v>
      </c>
      <c r="BD58" s="43">
        <f>'BAR BB| Open rates'!BD58*0.85</f>
        <v>97750</v>
      </c>
      <c r="BE58" s="43">
        <f>'BAR BB| Open rates'!BE58*0.85</f>
        <v>80750</v>
      </c>
      <c r="BF58" s="43">
        <f>'BAR BB| Open rates'!BF58*0.85</f>
        <v>80750</v>
      </c>
      <c r="BG58" s="43">
        <f>'BAR BB| Open rates'!BG58*0.85</f>
        <v>80750</v>
      </c>
      <c r="BH58" s="43">
        <f>'BAR BB| Open rates'!BH58*0.85</f>
        <v>80750</v>
      </c>
      <c r="BI58" s="43">
        <f>'BAR BB| Open rates'!BI58*0.85</f>
        <v>80750</v>
      </c>
      <c r="BJ58" s="43">
        <f>'BAR BB| Open rates'!BJ58*0.85</f>
        <v>80750</v>
      </c>
      <c r="BK58" s="43">
        <f>'BAR BB| Open rates'!BK58*0.85</f>
        <v>80750</v>
      </c>
      <c r="BL58" s="43">
        <f>'BAR BB| Open rates'!BL58*0.85</f>
        <v>80750</v>
      </c>
    </row>
    <row r="59" spans="1:64" x14ac:dyDescent="0.2">
      <c r="A59" s="32"/>
    </row>
    <row r="60" spans="1:64" s="32" customFormat="1" x14ac:dyDescent="0.2">
      <c r="A60" s="330" t="s">
        <v>172</v>
      </c>
    </row>
    <row r="61" spans="1:64" s="32" customFormat="1" x14ac:dyDescent="0.2">
      <c r="A61" s="330"/>
    </row>
    <row r="62" spans="1:64" s="32" customFormat="1" x14ac:dyDescent="0.2"/>
    <row r="63" spans="1:64" s="6" customFormat="1" ht="12.75" customHeight="1" x14ac:dyDescent="0.2">
      <c r="A63" s="174" t="s">
        <v>74</v>
      </c>
    </row>
    <row r="64" spans="1:64"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34" t="s">
        <v>422</v>
      </c>
    </row>
    <row r="73" spans="1:1" s="32" customFormat="1" x14ac:dyDescent="0.2">
      <c r="A73" s="335"/>
    </row>
    <row r="74" spans="1:1" s="32" customFormat="1" ht="16.5" customHeight="1" x14ac:dyDescent="0.2">
      <c r="A74" s="335"/>
    </row>
    <row r="75" spans="1:1" ht="193.5" customHeight="1" x14ac:dyDescent="0.2">
      <c r="A75" s="335"/>
    </row>
    <row r="76" spans="1:1" ht="47.25" customHeight="1" thickBot="1" x14ac:dyDescent="0.25">
      <c r="A76" s="336"/>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2" t="s">
        <v>36</v>
      </c>
    </row>
    <row r="98" spans="1:1" x14ac:dyDescent="0.2">
      <c r="A98" s="313"/>
    </row>
    <row r="99" spans="1:1" x14ac:dyDescent="0.2">
      <c r="A99" s="313"/>
    </row>
    <row r="100" spans="1:1" x14ac:dyDescent="0.2">
      <c r="A100" s="313"/>
    </row>
    <row r="101" spans="1:1" x14ac:dyDescent="0.2">
      <c r="A101" s="313"/>
    </row>
    <row r="102" spans="1:1" ht="13.5" thickBot="1" x14ac:dyDescent="0.25">
      <c r="A102" s="314"/>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37" t="s">
        <v>42</v>
      </c>
    </row>
    <row r="35" spans="1:1" customFormat="1" x14ac:dyDescent="0.2">
      <c r="A35" s="338"/>
    </row>
    <row r="36" spans="1:1" customFormat="1" x14ac:dyDescent="0.2">
      <c r="A36" s="338"/>
    </row>
    <row r="37" spans="1:1" customFormat="1" x14ac:dyDescent="0.2">
      <c r="A37" s="338"/>
    </row>
    <row r="38" spans="1:1" customFormat="1" x14ac:dyDescent="0.2">
      <c r="A38" s="338"/>
    </row>
    <row r="39" spans="1:1" customFormat="1" x14ac:dyDescent="0.2">
      <c r="A39" s="338"/>
    </row>
    <row r="40" spans="1:1" customFormat="1" x14ac:dyDescent="0.2">
      <c r="A40" s="338"/>
    </row>
    <row r="41" spans="1:1" customFormat="1" x14ac:dyDescent="0.2">
      <c r="A41" s="338"/>
    </row>
    <row r="42" spans="1:1" customFormat="1" x14ac:dyDescent="0.2">
      <c r="A42" s="338"/>
    </row>
    <row r="43" spans="1:1" customFormat="1" x14ac:dyDescent="0.2">
      <c r="A43" s="338"/>
    </row>
    <row r="44" spans="1:1" customFormat="1" x14ac:dyDescent="0.2">
      <c r="A44" s="338"/>
    </row>
    <row r="45" spans="1:1" customFormat="1" x14ac:dyDescent="0.2">
      <c r="A45" s="338"/>
    </row>
    <row r="46" spans="1:1" customFormat="1" x14ac:dyDescent="0.2">
      <c r="A46" s="338"/>
    </row>
    <row r="47" spans="1:1" customFormat="1" x14ac:dyDescent="0.2">
      <c r="A47" s="338"/>
    </row>
    <row r="48" spans="1:1" customFormat="1" x14ac:dyDescent="0.2">
      <c r="A48" s="338"/>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15" t="s">
        <v>50</v>
      </c>
      <c r="B60" s="316"/>
      <c r="C60" s="316"/>
      <c r="D60" s="316"/>
    </row>
    <row r="61" spans="1:25" customFormat="1" x14ac:dyDescent="0.2">
      <c r="A61" s="316"/>
      <c r="B61" s="316"/>
      <c r="C61" s="316"/>
      <c r="D61" s="316"/>
    </row>
    <row r="62" spans="1:25" customFormat="1" x14ac:dyDescent="0.2">
      <c r="A62" s="316"/>
      <c r="B62" s="316"/>
      <c r="C62" s="316"/>
      <c r="D62" s="316"/>
    </row>
    <row r="63" spans="1:25" customFormat="1" x14ac:dyDescent="0.2">
      <c r="A63" s="316"/>
      <c r="B63" s="316"/>
      <c r="C63" s="316"/>
      <c r="D63" s="316"/>
    </row>
    <row r="64" spans="1:25" customFormat="1" x14ac:dyDescent="0.2">
      <c r="A64" s="316"/>
      <c r="B64" s="316"/>
      <c r="C64" s="316"/>
      <c r="D64" s="316"/>
    </row>
    <row r="65" spans="1:4" customFormat="1" x14ac:dyDescent="0.2">
      <c r="A65" s="316"/>
      <c r="B65" s="316"/>
      <c r="C65" s="316"/>
      <c r="D65" s="316"/>
    </row>
    <row r="66" spans="1:4" customFormat="1" x14ac:dyDescent="0.2">
      <c r="A66" s="316"/>
      <c r="B66" s="316"/>
      <c r="C66" s="316"/>
      <c r="D66" s="316"/>
    </row>
    <row r="67" spans="1:4" customFormat="1" ht="270.75" customHeight="1" x14ac:dyDescent="0.2">
      <c r="A67" s="316"/>
      <c r="B67" s="316"/>
      <c r="C67" s="316"/>
      <c r="D67" s="316"/>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23" t="s">
        <v>92</v>
      </c>
      <c r="B2" s="323"/>
      <c r="C2" s="323"/>
      <c r="D2" s="323"/>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39" t="s">
        <v>133</v>
      </c>
      <c r="B17" s="339"/>
      <c r="C17" s="339"/>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0"/>
      <c r="E19" s="340"/>
      <c r="F19" s="340"/>
      <c r="G19" s="340"/>
      <c r="H19" s="340"/>
      <c r="I19" s="340"/>
      <c r="J19" s="340"/>
      <c r="K19" s="340"/>
      <c r="L19" s="340"/>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1" t="s">
        <v>131</v>
      </c>
      <c r="B33" s="341"/>
      <c r="C33" s="341"/>
      <c r="D33" s="122"/>
    </row>
    <row r="34" spans="1:4" x14ac:dyDescent="0.2">
      <c r="A34" s="341"/>
      <c r="B34" s="341"/>
      <c r="C34" s="341"/>
      <c r="D34" s="122"/>
    </row>
    <row r="35" spans="1:4" ht="31.5" customHeight="1" x14ac:dyDescent="0.2">
      <c r="A35" s="342" t="s">
        <v>132</v>
      </c>
      <c r="B35" s="342"/>
      <c r="C35" s="342"/>
      <c r="D35" s="122"/>
    </row>
    <row r="36" spans="1:4" ht="21" customHeight="1" x14ac:dyDescent="0.2">
      <c r="A36" s="342"/>
      <c r="B36" s="342"/>
      <c r="C36" s="342"/>
      <c r="D36" s="122"/>
    </row>
    <row r="37" spans="1:4" ht="31.5" customHeight="1" x14ac:dyDescent="0.2">
      <c r="A37" s="342"/>
      <c r="B37" s="342"/>
      <c r="C37" s="342"/>
    </row>
    <row r="38" spans="1:4" ht="31.5" customHeight="1" x14ac:dyDescent="0.2">
      <c r="A38" s="342"/>
      <c r="B38" s="342"/>
      <c r="C38" s="342"/>
    </row>
    <row r="39" spans="1:4" ht="31.5" customHeight="1" x14ac:dyDescent="0.2">
      <c r="A39" s="342"/>
      <c r="B39" s="342"/>
      <c r="C39" s="342"/>
    </row>
    <row r="40" spans="1:4" ht="31.5" customHeight="1" x14ac:dyDescent="0.2">
      <c r="A40" s="342"/>
      <c r="B40" s="342"/>
      <c r="C40" s="342"/>
    </row>
    <row r="41" spans="1:4" ht="31.5" customHeight="1" x14ac:dyDescent="0.2">
      <c r="A41" s="342"/>
      <c r="B41" s="342"/>
      <c r="C41" s="342"/>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43" t="s">
        <v>133</v>
      </c>
      <c r="B30" s="343"/>
      <c r="C30" s="343"/>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41" t="s">
        <v>131</v>
      </c>
      <c r="B45" s="341"/>
      <c r="C45" s="341"/>
      <c r="D45" s="122"/>
    </row>
    <row r="46" spans="1:35" x14ac:dyDescent="0.2">
      <c r="A46" s="341"/>
      <c r="B46" s="341"/>
      <c r="C46" s="341"/>
      <c r="D46" s="122"/>
    </row>
    <row r="47" spans="1:35" ht="31.5" customHeight="1" x14ac:dyDescent="0.2">
      <c r="A47" s="342" t="s">
        <v>132</v>
      </c>
      <c r="B47" s="342"/>
      <c r="C47" s="342"/>
      <c r="D47" s="122"/>
    </row>
    <row r="48" spans="1:35" ht="21" customHeight="1" x14ac:dyDescent="0.2">
      <c r="A48" s="342"/>
      <c r="B48" s="342"/>
      <c r="C48" s="342"/>
      <c r="D48" s="122"/>
    </row>
    <row r="49" spans="1:3" ht="31.5" customHeight="1" x14ac:dyDescent="0.2">
      <c r="A49" s="342"/>
      <c r="B49" s="342"/>
      <c r="C49" s="342"/>
    </row>
    <row r="50" spans="1:3" ht="31.5" customHeight="1" x14ac:dyDescent="0.2">
      <c r="A50" s="342"/>
      <c r="B50" s="342"/>
      <c r="C50" s="342"/>
    </row>
    <row r="51" spans="1:3" ht="31.5" customHeight="1" x14ac:dyDescent="0.2">
      <c r="A51" s="342"/>
      <c r="B51" s="342"/>
      <c r="C51" s="342"/>
    </row>
    <row r="52" spans="1:3" ht="31.5" customHeight="1" x14ac:dyDescent="0.2">
      <c r="A52" s="342"/>
      <c r="B52" s="342"/>
      <c r="C52" s="342"/>
    </row>
    <row r="53" spans="1:3" ht="31.5" customHeight="1" x14ac:dyDescent="0.2">
      <c r="A53" s="342"/>
      <c r="B53" s="342"/>
      <c r="C53" s="342"/>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39" t="s">
        <v>133</v>
      </c>
      <c r="B17" s="339"/>
      <c r="C17" s="339"/>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0"/>
      <c r="E19" s="340"/>
      <c r="F19" s="340"/>
      <c r="G19" s="340"/>
      <c r="H19" s="340"/>
      <c r="I19" s="340"/>
      <c r="J19" s="340"/>
      <c r="K19" s="340"/>
      <c r="L19" s="340"/>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1" t="s">
        <v>131</v>
      </c>
      <c r="B33" s="341"/>
      <c r="C33" s="341"/>
      <c r="D33" s="122"/>
    </row>
    <row r="34" spans="1:4" x14ac:dyDescent="0.2">
      <c r="A34" s="341"/>
      <c r="B34" s="341"/>
      <c r="C34" s="341"/>
      <c r="D34" s="122"/>
    </row>
    <row r="35" spans="1:4" ht="31.5" customHeight="1" x14ac:dyDescent="0.2">
      <c r="A35" s="342" t="s">
        <v>132</v>
      </c>
      <c r="B35" s="342"/>
      <c r="C35" s="342"/>
      <c r="D35" s="122"/>
    </row>
    <row r="36" spans="1:4" ht="21" customHeight="1" x14ac:dyDescent="0.2">
      <c r="A36" s="342"/>
      <c r="B36" s="342"/>
      <c r="C36" s="342"/>
      <c r="D36" s="122"/>
    </row>
    <row r="37" spans="1:4" ht="31.5" customHeight="1" x14ac:dyDescent="0.2">
      <c r="A37" s="342"/>
      <c r="B37" s="342"/>
      <c r="C37" s="342"/>
    </row>
    <row r="38" spans="1:4" ht="31.5" customHeight="1" x14ac:dyDescent="0.2">
      <c r="A38" s="342"/>
      <c r="B38" s="342"/>
      <c r="C38" s="342"/>
    </row>
    <row r="39" spans="1:4" ht="31.5" customHeight="1" x14ac:dyDescent="0.2">
      <c r="A39" s="342"/>
      <c r="B39" s="342"/>
      <c r="C39" s="342"/>
    </row>
    <row r="40" spans="1:4" ht="31.5" customHeight="1" x14ac:dyDescent="0.2">
      <c r="A40" s="342"/>
      <c r="B40" s="342"/>
      <c r="C40" s="342"/>
    </row>
    <row r="41" spans="1:4" ht="31.5" customHeight="1" x14ac:dyDescent="0.2">
      <c r="A41" s="342"/>
      <c r="B41" s="342"/>
      <c r="C41" s="342"/>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L93"/>
  <sheetViews>
    <sheetView workbookViewId="0">
      <pane xSplit="1" ySplit="4" topLeftCell="AH5" activePane="bottomRight" state="frozen"/>
      <selection pane="topRight" activeCell="B1" sqref="B1"/>
      <selection pane="bottomLeft" activeCell="A5" sqref="A5"/>
      <selection pane="bottomRight" activeCell="BG3" sqref="BG3:BH39"/>
    </sheetView>
  </sheetViews>
  <sheetFormatPr defaultColWidth="9.7109375" defaultRowHeight="12.75" x14ac:dyDescent="0.2"/>
  <cols>
    <col min="1" max="1" width="36.7109375" style="32" customWidth="1"/>
    <col min="2" max="22" width="9.7109375" style="32"/>
    <col min="23" max="24" width="9.7109375" style="32" customWidth="1"/>
    <col min="25" max="30" width="9.7109375" style="32" hidden="1" customWidth="1"/>
    <col min="31" max="31" width="9.7109375" style="32" customWidth="1"/>
    <col min="32" max="16384" width="9.7109375" style="32"/>
  </cols>
  <sheetData>
    <row r="1" spans="1:64" x14ac:dyDescent="0.2">
      <c r="A1" s="63" t="s">
        <v>61</v>
      </c>
    </row>
    <row r="2" spans="1:64" x14ac:dyDescent="0.2">
      <c r="A2" s="11" t="s">
        <v>51</v>
      </c>
    </row>
    <row r="3" spans="1:64" s="33" customFormat="1" ht="26.25" customHeight="1" x14ac:dyDescent="0.2">
      <c r="A3" s="64" t="s">
        <v>97</v>
      </c>
      <c r="B3" s="113">
        <f>'BAR BB| Open rates'!B3</f>
        <v>45953</v>
      </c>
      <c r="C3" s="113">
        <f>'BAR BB| Open rates'!C3</f>
        <v>45954</v>
      </c>
      <c r="D3" s="113">
        <f>'BAR BB| Open rates'!D3</f>
        <v>45955</v>
      </c>
      <c r="E3" s="113">
        <f>'BAR BB| Open rates'!E3</f>
        <v>45958</v>
      </c>
      <c r="F3" s="113">
        <f>'BAR BB| Open rates'!F3</f>
        <v>45959</v>
      </c>
      <c r="G3" s="113">
        <f>'BAR BB| Open rates'!G3</f>
        <v>45962</v>
      </c>
      <c r="H3" s="113">
        <f>'BAR BB| Open rates'!H3</f>
        <v>45965</v>
      </c>
      <c r="I3" s="113">
        <f>'BAR BB| Open rates'!I3</f>
        <v>45966</v>
      </c>
      <c r="J3" s="113">
        <f>'BAR BB| Open rates'!J3</f>
        <v>45968</v>
      </c>
      <c r="K3" s="113">
        <f>'BAR BB| Open rates'!K3</f>
        <v>45970</v>
      </c>
      <c r="L3" s="113">
        <f>'BAR BB| Open rates'!L3</f>
        <v>45975</v>
      </c>
      <c r="M3" s="113">
        <f>'BAR BB| Open rates'!M3</f>
        <v>45977</v>
      </c>
      <c r="N3" s="113">
        <f>'BAR BB| Open rates'!N3</f>
        <v>45982</v>
      </c>
      <c r="O3" s="113">
        <f>'BAR BB| Open rates'!O3</f>
        <v>45984</v>
      </c>
      <c r="P3" s="113">
        <f>'BAR BB| Open rates'!P3</f>
        <v>45989</v>
      </c>
      <c r="Q3" s="113">
        <f>'BAR BB| Open rates'!Q3</f>
        <v>45991</v>
      </c>
      <c r="R3" s="113">
        <f>'BAR BB| Open rates'!R3</f>
        <v>45992</v>
      </c>
      <c r="S3" s="113">
        <f>'BAR BB| Open rates'!S3</f>
        <v>45996</v>
      </c>
      <c r="T3" s="113">
        <f>'BAR BB| Open rates'!T3</f>
        <v>45998</v>
      </c>
      <c r="U3" s="113">
        <f>'BAR BB| Open rates'!U3</f>
        <v>46003</v>
      </c>
      <c r="V3" s="113">
        <f>'BAR BB| Open rates'!V3</f>
        <v>46004</v>
      </c>
      <c r="W3" s="113">
        <f>'BAR BB| Open rates'!W3</f>
        <v>46010</v>
      </c>
      <c r="X3" s="113">
        <f>'BAR BB| Open rates'!X3</f>
        <v>46017</v>
      </c>
      <c r="Y3" s="113">
        <f>'BAR BB| Open rates'!Y3</f>
        <v>46020</v>
      </c>
      <c r="Z3" s="113">
        <f>'BAR BB| Open rates'!Z3</f>
        <v>46021</v>
      </c>
      <c r="AA3" s="113">
        <f>'BAR BB| Open rates'!AA3</f>
        <v>46022</v>
      </c>
      <c r="AB3" s="113">
        <f>'BAR BB| Open rates'!AB3</f>
        <v>46023</v>
      </c>
      <c r="AC3" s="113">
        <f>'BAR BB| Open rates'!AC3</f>
        <v>46028</v>
      </c>
      <c r="AD3" s="113">
        <f>'BAR BB| Open rates'!AD3</f>
        <v>46030</v>
      </c>
      <c r="AE3" s="113">
        <f>'BAR BB| Open rates'!AE3</f>
        <v>46031</v>
      </c>
      <c r="AF3" s="113">
        <f>'BAR BB| Open rates'!AF3</f>
        <v>46032</v>
      </c>
      <c r="AG3" s="113">
        <f>'BAR BB| Open rates'!AG3</f>
        <v>46033</v>
      </c>
      <c r="AH3" s="113">
        <f>'BAR BB| Open rates'!AH3</f>
        <v>46038</v>
      </c>
      <c r="AI3" s="113">
        <f>'BAR BB| Open rates'!AI3</f>
        <v>45675</v>
      </c>
      <c r="AJ3" s="113">
        <f>'BAR BB| Open rates'!AJ3</f>
        <v>46041</v>
      </c>
      <c r="AK3" s="113">
        <f>'BAR BB| Open rates'!AK3</f>
        <v>46045</v>
      </c>
      <c r="AL3" s="113">
        <f>'BAR BB| Open rates'!AL3</f>
        <v>46047</v>
      </c>
      <c r="AM3" s="113">
        <f>'BAR BB| Open rates'!AM3</f>
        <v>46049</v>
      </c>
      <c r="AN3" s="113">
        <f>'BAR BB| Open rates'!AN3</f>
        <v>46052</v>
      </c>
      <c r="AO3" s="113">
        <f>'BAR BB| Open rates'!AO3</f>
        <v>46054</v>
      </c>
      <c r="AP3" s="113">
        <f>'BAR BB| Open rates'!AP3</f>
        <v>46056</v>
      </c>
      <c r="AQ3" s="113">
        <f>'BAR BB| Open rates'!AQ3</f>
        <v>46058</v>
      </c>
      <c r="AR3" s="113">
        <f>'BAR BB| Open rates'!AR3</f>
        <v>46059</v>
      </c>
      <c r="AS3" s="113">
        <f>'BAR BB| Open rates'!AS3</f>
        <v>46061</v>
      </c>
      <c r="AT3" s="113">
        <f>'BAR BB| Open rates'!AT3</f>
        <v>46066</v>
      </c>
      <c r="AU3" s="113">
        <f>'BAR BB| Open rates'!AU3</f>
        <v>46068</v>
      </c>
      <c r="AV3" s="113">
        <f>'BAR BB| Open rates'!AV3</f>
        <v>46072</v>
      </c>
      <c r="AW3" s="113">
        <f>'BAR BB| Open rates'!AW3</f>
        <v>46077</v>
      </c>
      <c r="AX3" s="113">
        <f>'BAR BB| Open rates'!AX3</f>
        <v>46078</v>
      </c>
      <c r="AY3" s="113">
        <f>'BAR BB| Open rates'!AY3</f>
        <v>46082</v>
      </c>
      <c r="AZ3" s="113">
        <f>'BAR BB| Open rates'!AZ3</f>
        <v>46087</v>
      </c>
      <c r="BA3" s="113">
        <f>'BAR BB| Open rates'!BA3</f>
        <v>46091</v>
      </c>
      <c r="BB3" s="113">
        <f>'BAR BB| Open rates'!BB3</f>
        <v>46096</v>
      </c>
      <c r="BC3" s="113">
        <f>'BAR BB| Open rates'!BC3</f>
        <v>46101</v>
      </c>
      <c r="BD3" s="113">
        <f>'BAR BB| Open rates'!BD3</f>
        <v>46103</v>
      </c>
      <c r="BE3" s="113">
        <f>'BAR BB| Open rates'!BE3</f>
        <v>46113</v>
      </c>
      <c r="BF3" s="113">
        <f>'BAR BB| Open rates'!BF3</f>
        <v>46118</v>
      </c>
      <c r="BG3" s="113">
        <f>'BAR BB| Open rates'!BG3</f>
        <v>46124</v>
      </c>
      <c r="BH3" s="113">
        <f>'BAR BB| Open rates'!BH3</f>
        <v>46125</v>
      </c>
      <c r="BI3" s="113">
        <f>'BAR BB| Open rates'!BI3</f>
        <v>46131</v>
      </c>
      <c r="BJ3" s="113">
        <f>'BAR BB| Open rates'!BJ3</f>
        <v>46136</v>
      </c>
      <c r="BK3" s="113">
        <f>'BAR BB| Open rates'!BK3</f>
        <v>46138</v>
      </c>
      <c r="BL3" s="113">
        <f>'BAR BB| Open rates'!BL3</f>
        <v>46142</v>
      </c>
    </row>
    <row r="4" spans="1:64" s="33" customFormat="1" ht="26.25" customHeight="1" x14ac:dyDescent="0.2">
      <c r="A4" s="104"/>
      <c r="B4" s="115">
        <f>'BAR BB| Open rates'!B4</f>
        <v>45953</v>
      </c>
      <c r="C4" s="115">
        <f>'BAR BB| Open rates'!C4</f>
        <v>45954</v>
      </c>
      <c r="D4" s="115">
        <f>'BAR BB| Open rates'!D4</f>
        <v>45957</v>
      </c>
      <c r="E4" s="115">
        <f>'BAR BB| Open rates'!E4</f>
        <v>45958</v>
      </c>
      <c r="F4" s="115">
        <f>'BAR BB| Open rates'!F4</f>
        <v>45961</v>
      </c>
      <c r="G4" s="115">
        <f>'BAR BB| Open rates'!G4</f>
        <v>45964</v>
      </c>
      <c r="H4" s="115">
        <f>'BAR BB| Open rates'!H4</f>
        <v>45965</v>
      </c>
      <c r="I4" s="115">
        <f>'BAR BB| Open rates'!I4</f>
        <v>45967</v>
      </c>
      <c r="J4" s="115">
        <f>'BAR BB| Open rates'!J4</f>
        <v>45969</v>
      </c>
      <c r="K4" s="115">
        <f>'BAR BB| Open rates'!K4</f>
        <v>45974</v>
      </c>
      <c r="L4" s="115">
        <f>'BAR BB| Open rates'!L4</f>
        <v>45976</v>
      </c>
      <c r="M4" s="115">
        <f>'BAR BB| Open rates'!M4</f>
        <v>45981</v>
      </c>
      <c r="N4" s="115">
        <f>'BAR BB| Open rates'!N4</f>
        <v>45983</v>
      </c>
      <c r="O4" s="115">
        <f>'BAR BB| Open rates'!O4</f>
        <v>45988</v>
      </c>
      <c r="P4" s="115">
        <f>'BAR BB| Open rates'!P4</f>
        <v>45990</v>
      </c>
      <c r="Q4" s="115">
        <f>'BAR BB| Open rates'!Q4</f>
        <v>45991</v>
      </c>
      <c r="R4" s="115">
        <f>'BAR BB| Open rates'!R4</f>
        <v>45995</v>
      </c>
      <c r="S4" s="115">
        <f>'BAR BB| Open rates'!S4</f>
        <v>45997</v>
      </c>
      <c r="T4" s="115">
        <f>'BAR BB| Open rates'!T4</f>
        <v>46002</v>
      </c>
      <c r="U4" s="115">
        <f>'BAR BB| Open rates'!U4</f>
        <v>46003</v>
      </c>
      <c r="V4" s="115">
        <f>'BAR BB| Open rates'!V4</f>
        <v>46009</v>
      </c>
      <c r="W4" s="115">
        <f>'BAR BB| Open rates'!W4</f>
        <v>46016</v>
      </c>
      <c r="X4" s="115">
        <f>'BAR BB| Open rates'!X4</f>
        <v>46019</v>
      </c>
      <c r="Y4" s="115">
        <f>'BAR BB| Open rates'!Y4</f>
        <v>46020</v>
      </c>
      <c r="Z4" s="115">
        <f>'BAR BB| Open rates'!Z4</f>
        <v>46021</v>
      </c>
      <c r="AA4" s="115">
        <f>'BAR BB| Open rates'!AA4</f>
        <v>46022</v>
      </c>
      <c r="AB4" s="115">
        <f>'BAR BB| Open rates'!AB4</f>
        <v>46027</v>
      </c>
      <c r="AC4" s="115">
        <f>'BAR BB| Open rates'!AC4</f>
        <v>46029</v>
      </c>
      <c r="AD4" s="115">
        <f>'BAR BB| Open rates'!AD4</f>
        <v>46030</v>
      </c>
      <c r="AE4" s="115">
        <f>'BAR BB| Open rates'!AE4</f>
        <v>46031</v>
      </c>
      <c r="AF4" s="115">
        <f>'BAR BB| Open rates'!AF4</f>
        <v>46032</v>
      </c>
      <c r="AG4" s="115">
        <f>'BAR BB| Open rates'!AG4</f>
        <v>46037</v>
      </c>
      <c r="AH4" s="115">
        <f>'BAR BB| Open rates'!AH4</f>
        <v>46039</v>
      </c>
      <c r="AI4" s="115">
        <f>'BAR BB| Open rates'!AI4</f>
        <v>45675</v>
      </c>
      <c r="AJ4" s="115">
        <f>'BAR BB| Open rates'!AJ4</f>
        <v>46044</v>
      </c>
      <c r="AK4" s="115">
        <f>'BAR BB| Open rates'!AK4</f>
        <v>46046</v>
      </c>
      <c r="AL4" s="115">
        <f>'BAR BB| Open rates'!AL4</f>
        <v>46048</v>
      </c>
      <c r="AM4" s="115">
        <f>'BAR BB| Open rates'!AM4</f>
        <v>46051</v>
      </c>
      <c r="AN4" s="115">
        <f>'BAR BB| Open rates'!AN4</f>
        <v>46053</v>
      </c>
      <c r="AO4" s="115">
        <f>'BAR BB| Open rates'!AO4</f>
        <v>46055</v>
      </c>
      <c r="AP4" s="115">
        <f>'BAR BB| Open rates'!AP4</f>
        <v>46057</v>
      </c>
      <c r="AQ4" s="115">
        <f>'BAR BB| Open rates'!AQ4</f>
        <v>46058</v>
      </c>
      <c r="AR4" s="115">
        <f>'BAR BB| Open rates'!AR4</f>
        <v>46060</v>
      </c>
      <c r="AS4" s="115">
        <f>'BAR BB| Open rates'!AS4</f>
        <v>46065</v>
      </c>
      <c r="AT4" s="115">
        <f>'BAR BB| Open rates'!AT4</f>
        <v>46067</v>
      </c>
      <c r="AU4" s="115">
        <f>'BAR BB| Open rates'!AU4</f>
        <v>46071</v>
      </c>
      <c r="AV4" s="115">
        <f>'BAR BB| Open rates'!AV4</f>
        <v>46076</v>
      </c>
      <c r="AW4" s="115">
        <f>'BAR BB| Open rates'!AW4</f>
        <v>46077</v>
      </c>
      <c r="AX4" s="115">
        <f>'BAR BB| Open rates'!AX4</f>
        <v>46081</v>
      </c>
      <c r="AY4" s="115">
        <f>'BAR BB| Open rates'!AY4</f>
        <v>46086</v>
      </c>
      <c r="AZ4" s="115">
        <f>'BAR BB| Open rates'!AZ4</f>
        <v>46090</v>
      </c>
      <c r="BA4" s="115">
        <f>'BAR BB| Open rates'!BA4</f>
        <v>46095</v>
      </c>
      <c r="BB4" s="115">
        <f>'BAR BB| Open rates'!BB4</f>
        <v>46100</v>
      </c>
      <c r="BC4" s="115">
        <f>'BAR BB| Open rates'!BC4</f>
        <v>46102</v>
      </c>
      <c r="BD4" s="115">
        <f>'BAR BB| Open rates'!BD4</f>
        <v>46112</v>
      </c>
      <c r="BE4" s="115">
        <f>'BAR BB| Open rates'!BE4</f>
        <v>46117</v>
      </c>
      <c r="BF4" s="115">
        <f>'BAR BB| Open rates'!BF4</f>
        <v>46123</v>
      </c>
      <c r="BG4" s="115">
        <f>'BAR BB| Open rates'!BG4</f>
        <v>46124</v>
      </c>
      <c r="BH4" s="115">
        <f>'BAR BB| Open rates'!BH4</f>
        <v>46130</v>
      </c>
      <c r="BI4" s="115">
        <f>'BAR BB| Open rates'!BI4</f>
        <v>46135</v>
      </c>
      <c r="BJ4" s="115">
        <f>'BAR BB| Open rates'!BJ4</f>
        <v>46137</v>
      </c>
      <c r="BK4" s="115">
        <f>'BAR BB| Open rates'!BK4</f>
        <v>46141</v>
      </c>
      <c r="BL4" s="115">
        <f>'BAR BB| Open rates'!BL4</f>
        <v>46142</v>
      </c>
    </row>
    <row r="5" spans="1:64" s="36" customFormat="1" ht="12" customHeight="1" x14ac:dyDescent="0.2">
      <c r="A5" s="184" t="s">
        <v>63</v>
      </c>
    </row>
    <row r="6" spans="1:64" s="36" customFormat="1" ht="12" customHeight="1" x14ac:dyDescent="0.2">
      <c r="A6" s="183">
        <v>1</v>
      </c>
      <c r="B6" s="57">
        <f>'BAR BB| Open rates'!B6*0.87*0.9</f>
        <v>23333.4</v>
      </c>
      <c r="C6" s="57">
        <f>'BAR BB| Open rates'!C6*0.87*0.9</f>
        <v>20201.400000000001</v>
      </c>
      <c r="D6" s="57">
        <f>'BAR BB| Open rates'!D6*0.87*0.9</f>
        <v>20201.400000000001</v>
      </c>
      <c r="E6" s="57">
        <f>'BAR BB| Open rates'!E6*0.87*0.9</f>
        <v>23333.4</v>
      </c>
      <c r="F6" s="57">
        <f>'BAR BB| Open rates'!F6*0.87*0.9</f>
        <v>20201.400000000001</v>
      </c>
      <c r="G6" s="57">
        <f>'BAR BB| Open rates'!G6*0.87*0.9</f>
        <v>20201.400000000001</v>
      </c>
      <c r="H6" s="57">
        <f>'BAR BB| Open rates'!H6*0.87*0.9</f>
        <v>14720.4</v>
      </c>
      <c r="I6" s="57">
        <f>'BAR BB| Open rates'!I6*0.87*0.9</f>
        <v>12997.800000000001</v>
      </c>
      <c r="J6" s="57">
        <f>'BAR BB| Open rates'!J6*0.87*0.9</f>
        <v>11666.7</v>
      </c>
      <c r="K6" s="57">
        <f>'BAR BB| Open rates'!K6*0.87*0.9</f>
        <v>10100.700000000001</v>
      </c>
      <c r="L6" s="57">
        <f>'BAR BB| Open rates'!L6*0.87*0.9</f>
        <v>11666.7</v>
      </c>
      <c r="M6" s="57">
        <f>'BAR BB| Open rates'!M6*0.87*0.9</f>
        <v>10100.700000000001</v>
      </c>
      <c r="N6" s="57">
        <f>'BAR BB| Open rates'!N6*0.87*0.9</f>
        <v>11666.7</v>
      </c>
      <c r="O6" s="57">
        <f>'BAR BB| Open rates'!O6*0.87*0.9</f>
        <v>10100.700000000001</v>
      </c>
      <c r="P6" s="57">
        <f>'BAR BB| Open rates'!P6*0.87*0.9</f>
        <v>11666.7</v>
      </c>
      <c r="Q6" s="57">
        <f>'BAR BB| Open rates'!Q6*0.87*0.9</f>
        <v>10100.700000000001</v>
      </c>
      <c r="R6" s="57">
        <f>'BAR BB| Open rates'!R6*0.87*0.9</f>
        <v>10100.700000000001</v>
      </c>
      <c r="S6" s="57">
        <f>'BAR BB| Open rates'!S6*0.87*0.9</f>
        <v>11666.7</v>
      </c>
      <c r="T6" s="57">
        <f>'BAR BB| Open rates'!T6*0.87*0.9</f>
        <v>10100.700000000001</v>
      </c>
      <c r="U6" s="57">
        <f>'BAR BB| Open rates'!U6*0.87*0.9</f>
        <v>11666.7</v>
      </c>
      <c r="V6" s="57">
        <f>'BAR BB| Open rates'!V6*0.87*0.9</f>
        <v>11666.7</v>
      </c>
      <c r="W6" s="57">
        <f>'BAR BB| Open rates'!W6*0.87*0.9</f>
        <v>14720.4</v>
      </c>
      <c r="X6" s="57">
        <f>'BAR BB| Open rates'!X6*0.87*0.9</f>
        <v>20201.400000000001</v>
      </c>
      <c r="Y6" s="57">
        <f>'BAR BB| Open rates'!Y6*0.87*0.9</f>
        <v>31241.7</v>
      </c>
      <c r="Z6" s="57">
        <f>'BAR BB| Open rates'!Z6*0.87*0.9</f>
        <v>46823.4</v>
      </c>
      <c r="AA6" s="57">
        <f>'BAR BB| Open rates'!AA6*0.87*0.9</f>
        <v>54653.4</v>
      </c>
      <c r="AB6" s="57">
        <f>'BAR BB| Open rates'!AB6*0.87*0.9</f>
        <v>62561.700000000004</v>
      </c>
      <c r="AC6" s="57">
        <f>'BAR BB| Open rates'!AC6*0.87*0.9</f>
        <v>56767.5</v>
      </c>
      <c r="AD6" s="57">
        <f>'BAR BB| Open rates'!AD6*0.87*0.9</f>
        <v>54653.4</v>
      </c>
      <c r="AE6" s="57">
        <f>'BAR BB| Open rates'!AE6*0.87*0.9</f>
        <v>54653.4</v>
      </c>
      <c r="AF6" s="57">
        <f>'BAR BB| Open rates'!AF6*0.87*0.9</f>
        <v>46823.4</v>
      </c>
      <c r="AG6" s="57">
        <f>'BAR BB| Open rates'!AG6*0.87*0.9</f>
        <v>17852.400000000001</v>
      </c>
      <c r="AH6" s="57">
        <f>'BAR BB| Open rates'!AH6*0.87*0.9</f>
        <v>21767.4</v>
      </c>
      <c r="AI6" s="57">
        <f>'BAR BB| Open rates'!AI6*0.87*0.9</f>
        <v>20201.400000000001</v>
      </c>
      <c r="AJ6" s="57">
        <f>'BAR BB| Open rates'!AJ6*0.87*0.9</f>
        <v>17852.400000000001</v>
      </c>
      <c r="AK6" s="57">
        <f>'BAR BB| Open rates'!AK6*0.87*0.9</f>
        <v>20201.400000000001</v>
      </c>
      <c r="AL6" s="57">
        <f>'BAR BB| Open rates'!AL6*0.87*0.9</f>
        <v>17852.400000000001</v>
      </c>
      <c r="AM6" s="57">
        <f>'BAR BB| Open rates'!AM6*0.87*0.9</f>
        <v>20201.400000000001</v>
      </c>
      <c r="AN6" s="57">
        <f>'BAR BB| Open rates'!AN6*0.87*0.9</f>
        <v>25682.400000000001</v>
      </c>
      <c r="AO6" s="57">
        <f>'BAR BB| Open rates'!AO6*0.87*0.9</f>
        <v>28031.4</v>
      </c>
      <c r="AP6" s="57">
        <f>'BAR BB| Open rates'!AP6*0.87*0.9</f>
        <v>28031.4</v>
      </c>
      <c r="AQ6" s="57">
        <f>'BAR BB| Open rates'!AQ6*0.87*0.9</f>
        <v>28031.4</v>
      </c>
      <c r="AR6" s="57">
        <f>'BAR BB| Open rates'!AR6*0.87*0.9</f>
        <v>30302.100000000002</v>
      </c>
      <c r="AS6" s="57">
        <f>'BAR BB| Open rates'!AS6*0.87*0.9</f>
        <v>28031.4</v>
      </c>
      <c r="AT6" s="57">
        <f>'BAR BB| Open rates'!AT6*0.87*0.9</f>
        <v>30302.100000000002</v>
      </c>
      <c r="AU6" s="57">
        <f>'BAR BB| Open rates'!AU6*0.87*0.9</f>
        <v>28031.4</v>
      </c>
      <c r="AV6" s="57">
        <f>'BAR BB| Open rates'!AV6*0.87*0.9</f>
        <v>40872.6</v>
      </c>
      <c r="AW6" s="57">
        <f>'BAR BB| Open rates'!AW6*0.87*0.9</f>
        <v>38053.800000000003</v>
      </c>
      <c r="AX6" s="57">
        <f>'BAR BB| Open rates'!AX6*0.87*0.9</f>
        <v>23333.4</v>
      </c>
      <c r="AY6" s="57">
        <f>'BAR BB| Open rates'!AY6*0.87*0.9</f>
        <v>20201.400000000001</v>
      </c>
      <c r="AZ6" s="57">
        <f>'BAR BB| Open rates'!AZ6*0.87*0.9</f>
        <v>23333.4</v>
      </c>
      <c r="BA6" s="57">
        <f>'BAR BB| Open rates'!BA6*0.87*0.9</f>
        <v>16286.4</v>
      </c>
      <c r="BB6" s="57">
        <f>'BAR BB| Open rates'!BB6*0.87*0.9</f>
        <v>14720.4</v>
      </c>
      <c r="BC6" s="57">
        <f>'BAR BB| Open rates'!BC6*0.87*0.9</f>
        <v>16286.4</v>
      </c>
      <c r="BD6" s="57">
        <f>'BAR BB| Open rates'!BD6*0.87*0.9</f>
        <v>14720.4</v>
      </c>
      <c r="BE6" s="57">
        <f>'BAR BB| Open rates'!BE6*0.87*0.9</f>
        <v>12997.800000000001</v>
      </c>
      <c r="BF6" s="57">
        <f>'BAR BB| Open rates'!BF6*0.87*0.9</f>
        <v>11666.7</v>
      </c>
      <c r="BG6" s="57">
        <f>'BAR BB| Open rates'!BG6*0.87*0.9</f>
        <v>10100.700000000001</v>
      </c>
      <c r="BH6" s="57">
        <f>'BAR BB| Open rates'!BH6*0.87*0.9</f>
        <v>10100.700000000001</v>
      </c>
      <c r="BI6" s="57">
        <f>'BAR BB| Open rates'!BI6*0.87*0.9</f>
        <v>9317.7000000000007</v>
      </c>
      <c r="BJ6" s="57">
        <f>'BAR BB| Open rates'!BJ6*0.87*0.9</f>
        <v>10100.700000000001</v>
      </c>
      <c r="BK6" s="57">
        <f>'BAR BB| Open rates'!BK6*0.87*0.9</f>
        <v>9317.7000000000007</v>
      </c>
      <c r="BL6" s="57">
        <f>'BAR BB| Open rates'!BL6*0.87*0.9</f>
        <v>10100.700000000001</v>
      </c>
    </row>
    <row r="7" spans="1:64" s="36" customFormat="1" ht="12" customHeight="1" x14ac:dyDescent="0.2">
      <c r="A7" s="183">
        <v>2</v>
      </c>
      <c r="B7" s="57">
        <f>'BAR BB| Open rates'!B7*0.87*0.9</f>
        <v>25290.9</v>
      </c>
      <c r="C7" s="57">
        <f>'BAR BB| Open rates'!C7*0.87*0.9</f>
        <v>22158.9</v>
      </c>
      <c r="D7" s="57">
        <f>'BAR BB| Open rates'!D7*0.87*0.9</f>
        <v>22158.9</v>
      </c>
      <c r="E7" s="57">
        <f>'BAR BB| Open rates'!E7*0.87*0.9</f>
        <v>25290.9</v>
      </c>
      <c r="F7" s="57">
        <f>'BAR BB| Open rates'!F7*0.87*0.9</f>
        <v>22158.9</v>
      </c>
      <c r="G7" s="57">
        <f>'BAR BB| Open rates'!G7*0.87*0.9</f>
        <v>22158.9</v>
      </c>
      <c r="H7" s="57">
        <f>'BAR BB| Open rates'!H7*0.87*0.9</f>
        <v>16677.900000000001</v>
      </c>
      <c r="I7" s="57">
        <f>'BAR BB| Open rates'!I7*0.87*0.9</f>
        <v>14955.300000000001</v>
      </c>
      <c r="J7" s="57">
        <f>'BAR BB| Open rates'!J7*0.87*0.9</f>
        <v>13624.2</v>
      </c>
      <c r="K7" s="57">
        <f>'BAR BB| Open rates'!K7*0.87*0.9</f>
        <v>12058.2</v>
      </c>
      <c r="L7" s="57">
        <f>'BAR BB| Open rates'!L7*0.87*0.9</f>
        <v>13624.2</v>
      </c>
      <c r="M7" s="57">
        <f>'BAR BB| Open rates'!M7*0.87*0.9</f>
        <v>12058.2</v>
      </c>
      <c r="N7" s="57">
        <f>'BAR BB| Open rates'!N7*0.87*0.9</f>
        <v>13624.2</v>
      </c>
      <c r="O7" s="57">
        <f>'BAR BB| Open rates'!O7*0.87*0.9</f>
        <v>12058.2</v>
      </c>
      <c r="P7" s="57">
        <f>'BAR BB| Open rates'!P7*0.87*0.9</f>
        <v>13624.2</v>
      </c>
      <c r="Q7" s="57">
        <f>'BAR BB| Open rates'!Q7*0.87*0.9</f>
        <v>12058.2</v>
      </c>
      <c r="R7" s="57">
        <f>'BAR BB| Open rates'!R7*0.87*0.9</f>
        <v>12058.2</v>
      </c>
      <c r="S7" s="57">
        <f>'BAR BB| Open rates'!S7*0.87*0.9</f>
        <v>13624.2</v>
      </c>
      <c r="T7" s="57">
        <f>'BAR BB| Open rates'!T7*0.87*0.9</f>
        <v>12058.2</v>
      </c>
      <c r="U7" s="57">
        <f>'BAR BB| Open rates'!U7*0.87*0.9</f>
        <v>13624.2</v>
      </c>
      <c r="V7" s="57">
        <f>'BAR BB| Open rates'!V7*0.87*0.9</f>
        <v>13624.2</v>
      </c>
      <c r="W7" s="57">
        <f>'BAR BB| Open rates'!W7*0.87*0.9</f>
        <v>16677.900000000001</v>
      </c>
      <c r="X7" s="57">
        <f>'BAR BB| Open rates'!X7*0.87*0.9</f>
        <v>22550.400000000001</v>
      </c>
      <c r="Y7" s="57">
        <f>'BAR BB| Open rates'!Y7*0.87*0.9</f>
        <v>33590.700000000004</v>
      </c>
      <c r="Z7" s="57">
        <f>'BAR BB| Open rates'!Z7*0.87*0.9</f>
        <v>49172.4</v>
      </c>
      <c r="AA7" s="57">
        <f>'BAR BB| Open rates'!AA7*0.87*0.9</f>
        <v>57002.400000000001</v>
      </c>
      <c r="AB7" s="57">
        <f>'BAR BB| Open rates'!AB7*0.87*0.9</f>
        <v>64910.700000000004</v>
      </c>
      <c r="AC7" s="57">
        <f>'BAR BB| Open rates'!AC7*0.87*0.9</f>
        <v>59116.5</v>
      </c>
      <c r="AD7" s="57">
        <f>'BAR BB| Open rates'!AD7*0.87*0.9</f>
        <v>57002.400000000001</v>
      </c>
      <c r="AE7" s="57">
        <f>'BAR BB| Open rates'!AE7*0.87*0.9</f>
        <v>57002.400000000001</v>
      </c>
      <c r="AF7" s="57">
        <f>'BAR BB| Open rates'!AF7*0.87*0.9</f>
        <v>49172.4</v>
      </c>
      <c r="AG7" s="57">
        <f>'BAR BB| Open rates'!AG7*0.87*0.9</f>
        <v>20201.400000000001</v>
      </c>
      <c r="AH7" s="57">
        <f>'BAR BB| Open rates'!AH7*0.87*0.9</f>
        <v>24116.400000000001</v>
      </c>
      <c r="AI7" s="57">
        <f>'BAR BB| Open rates'!AI7*0.87*0.9</f>
        <v>22550.400000000001</v>
      </c>
      <c r="AJ7" s="57">
        <f>'BAR BB| Open rates'!AJ7*0.87*0.9</f>
        <v>20201.400000000001</v>
      </c>
      <c r="AK7" s="57">
        <f>'BAR BB| Open rates'!AK7*0.87*0.9</f>
        <v>22550.400000000001</v>
      </c>
      <c r="AL7" s="57">
        <f>'BAR BB| Open rates'!AL7*0.87*0.9</f>
        <v>20201.400000000001</v>
      </c>
      <c r="AM7" s="57">
        <f>'BAR BB| Open rates'!AM7*0.87*0.9</f>
        <v>22550.400000000001</v>
      </c>
      <c r="AN7" s="57">
        <f>'BAR BB| Open rates'!AN7*0.87*0.9</f>
        <v>28031.4</v>
      </c>
      <c r="AO7" s="57">
        <f>'BAR BB| Open rates'!AO7*0.87*0.9</f>
        <v>30380.400000000001</v>
      </c>
      <c r="AP7" s="57">
        <f>'BAR BB| Open rates'!AP7*0.87*0.9</f>
        <v>30380.400000000001</v>
      </c>
      <c r="AQ7" s="57">
        <f>'BAR BB| Open rates'!AQ7*0.87*0.9</f>
        <v>30380.400000000001</v>
      </c>
      <c r="AR7" s="57">
        <f>'BAR BB| Open rates'!AR7*0.87*0.9</f>
        <v>32651.100000000002</v>
      </c>
      <c r="AS7" s="57">
        <f>'BAR BB| Open rates'!AS7*0.87*0.9</f>
        <v>30380.400000000001</v>
      </c>
      <c r="AT7" s="57">
        <f>'BAR BB| Open rates'!AT7*0.87*0.9</f>
        <v>32651.100000000002</v>
      </c>
      <c r="AU7" s="57">
        <f>'BAR BB| Open rates'!AU7*0.87*0.9</f>
        <v>30380.400000000001</v>
      </c>
      <c r="AV7" s="57">
        <f>'BAR BB| Open rates'!AV7*0.87*0.9</f>
        <v>43221.599999999999</v>
      </c>
      <c r="AW7" s="57">
        <f>'BAR BB| Open rates'!AW7*0.87*0.9</f>
        <v>40402.800000000003</v>
      </c>
      <c r="AX7" s="57">
        <f>'BAR BB| Open rates'!AX7*0.87*0.9</f>
        <v>25682.400000000001</v>
      </c>
      <c r="AY7" s="57">
        <f>'BAR BB| Open rates'!AY7*0.87*0.9</f>
        <v>22550.400000000001</v>
      </c>
      <c r="AZ7" s="57">
        <f>'BAR BB| Open rates'!AZ7*0.87*0.9</f>
        <v>25682.400000000001</v>
      </c>
      <c r="BA7" s="57">
        <f>'BAR BB| Open rates'!BA7*0.87*0.9</f>
        <v>18635.400000000001</v>
      </c>
      <c r="BB7" s="57">
        <f>'BAR BB| Open rates'!BB7*0.87*0.9</f>
        <v>17069.400000000001</v>
      </c>
      <c r="BC7" s="57">
        <f>'BAR BB| Open rates'!BC7*0.87*0.9</f>
        <v>18635.400000000001</v>
      </c>
      <c r="BD7" s="57">
        <f>'BAR BB| Open rates'!BD7*0.87*0.9</f>
        <v>17069.400000000001</v>
      </c>
      <c r="BE7" s="57">
        <f>'BAR BB| Open rates'!BE7*0.87*0.9</f>
        <v>15346.800000000001</v>
      </c>
      <c r="BF7" s="57">
        <f>'BAR BB| Open rates'!BF7*0.87*0.9</f>
        <v>14015.7</v>
      </c>
      <c r="BG7" s="57">
        <f>'BAR BB| Open rates'!BG7*0.87*0.9</f>
        <v>12449.7</v>
      </c>
      <c r="BH7" s="57">
        <f>'BAR BB| Open rates'!BH7*0.87*0.9</f>
        <v>12449.7</v>
      </c>
      <c r="BI7" s="57">
        <f>'BAR BB| Open rates'!BI7*0.87*0.9</f>
        <v>11666.7</v>
      </c>
      <c r="BJ7" s="57">
        <f>'BAR BB| Open rates'!BJ7*0.87*0.9</f>
        <v>12449.7</v>
      </c>
      <c r="BK7" s="57">
        <f>'BAR BB| Open rates'!BK7*0.87*0.9</f>
        <v>11666.7</v>
      </c>
      <c r="BL7" s="57">
        <f>'BAR BB| Open rates'!BL7*0.87*0.9</f>
        <v>12449.7</v>
      </c>
    </row>
    <row r="8" spans="1:6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row>
    <row r="9" spans="1:64" s="36" customFormat="1" ht="12" customHeight="1" x14ac:dyDescent="0.2">
      <c r="A9" s="237">
        <v>1</v>
      </c>
      <c r="B9" s="57">
        <f>'BAR BB| Open rates'!B9*0.87*0.9</f>
        <v>25682.400000000001</v>
      </c>
      <c r="C9" s="57">
        <f>'BAR BB| Open rates'!C9*0.87*0.9</f>
        <v>22550.400000000001</v>
      </c>
      <c r="D9" s="57">
        <f>'BAR BB| Open rates'!D9*0.87*0.9</f>
        <v>22550.400000000001</v>
      </c>
      <c r="E9" s="57">
        <f>'BAR BB| Open rates'!E9*0.87*0.9</f>
        <v>25682.400000000001</v>
      </c>
      <c r="F9" s="57">
        <f>'BAR BB| Open rates'!F9*0.87*0.9</f>
        <v>22550.400000000001</v>
      </c>
      <c r="G9" s="57">
        <f>'BAR BB| Open rates'!G9*0.87*0.9</f>
        <v>22550.400000000001</v>
      </c>
      <c r="H9" s="57">
        <f>'BAR BB| Open rates'!H9*0.87*0.9</f>
        <v>17069.400000000001</v>
      </c>
      <c r="I9" s="57">
        <f>'BAR BB| Open rates'!I9*0.87*0.9</f>
        <v>15346.800000000001</v>
      </c>
      <c r="J9" s="57">
        <f>'BAR BB| Open rates'!J9*0.87*0.9</f>
        <v>14015.7</v>
      </c>
      <c r="K9" s="57">
        <f>'BAR BB| Open rates'!K9*0.87*0.9</f>
        <v>12449.7</v>
      </c>
      <c r="L9" s="57">
        <f>'BAR BB| Open rates'!L9*0.87*0.9</f>
        <v>14015.7</v>
      </c>
      <c r="M9" s="57">
        <f>'BAR BB| Open rates'!M9*0.87*0.9</f>
        <v>12449.7</v>
      </c>
      <c r="N9" s="57">
        <f>'BAR BB| Open rates'!N9*0.87*0.9</f>
        <v>14015.7</v>
      </c>
      <c r="O9" s="57">
        <f>'BAR BB| Open rates'!O9*0.87*0.9</f>
        <v>12449.7</v>
      </c>
      <c r="P9" s="57">
        <f>'BAR BB| Open rates'!P9*0.87*0.9</f>
        <v>14015.7</v>
      </c>
      <c r="Q9" s="57">
        <f>'BAR BB| Open rates'!Q9*0.87*0.9</f>
        <v>12449.7</v>
      </c>
      <c r="R9" s="57">
        <f>'BAR BB| Open rates'!R9*0.87*0.9</f>
        <v>12449.7</v>
      </c>
      <c r="S9" s="57">
        <f>'BAR BB| Open rates'!S9*0.87*0.9</f>
        <v>14015.7</v>
      </c>
      <c r="T9" s="57">
        <f>'BAR BB| Open rates'!T9*0.87*0.9</f>
        <v>12449.7</v>
      </c>
      <c r="U9" s="57">
        <f>'BAR BB| Open rates'!U9*0.87*0.9</f>
        <v>14015.7</v>
      </c>
      <c r="V9" s="57">
        <f>'BAR BB| Open rates'!V9*0.87*0.9</f>
        <v>14015.7</v>
      </c>
      <c r="W9" s="57">
        <f>'BAR BB| Open rates'!W9*0.87*0.9</f>
        <v>17069.400000000001</v>
      </c>
      <c r="X9" s="57">
        <f>'BAR BB| Open rates'!X9*0.87*0.9</f>
        <v>22550.400000000001</v>
      </c>
      <c r="Y9" s="57">
        <f>'BAR BB| Open rates'!Y9*0.87*0.9</f>
        <v>39071.700000000004</v>
      </c>
      <c r="Z9" s="57">
        <f>'BAR BB| Open rates'!Z9*0.87*0.9</f>
        <v>54653.4</v>
      </c>
      <c r="AA9" s="57">
        <f>'BAR BB| Open rates'!AA9*0.87*0.9</f>
        <v>62483.4</v>
      </c>
      <c r="AB9" s="57">
        <f>'BAR BB| Open rates'!AB9*0.87*0.9</f>
        <v>70391.7</v>
      </c>
      <c r="AC9" s="57">
        <f>'BAR BB| Open rates'!AC9*0.87*0.9</f>
        <v>64597.5</v>
      </c>
      <c r="AD9" s="57">
        <f>'BAR BB| Open rates'!AD9*0.87*0.9</f>
        <v>62483.4</v>
      </c>
      <c r="AE9" s="57">
        <f>'BAR BB| Open rates'!AE9*0.87*0.9</f>
        <v>57002.400000000001</v>
      </c>
      <c r="AF9" s="57">
        <f>'BAR BB| Open rates'!AF9*0.87*0.9</f>
        <v>49172.4</v>
      </c>
      <c r="AG9" s="57">
        <f>'BAR BB| Open rates'!AG9*0.87*0.9</f>
        <v>20201.400000000001</v>
      </c>
      <c r="AH9" s="57">
        <f>'BAR BB| Open rates'!AH9*0.87*0.9</f>
        <v>24116.400000000001</v>
      </c>
      <c r="AI9" s="57">
        <f>'BAR BB| Open rates'!AI9*0.87*0.9</f>
        <v>22550.400000000001</v>
      </c>
      <c r="AJ9" s="57">
        <f>'BAR BB| Open rates'!AJ9*0.87*0.9</f>
        <v>20201.400000000001</v>
      </c>
      <c r="AK9" s="57">
        <f>'BAR BB| Open rates'!AK9*0.87*0.9</f>
        <v>22550.400000000001</v>
      </c>
      <c r="AL9" s="57">
        <f>'BAR BB| Open rates'!AL9*0.87*0.9</f>
        <v>20201.400000000001</v>
      </c>
      <c r="AM9" s="57">
        <f>'BAR BB| Open rates'!AM9*0.87*0.9</f>
        <v>22550.400000000001</v>
      </c>
      <c r="AN9" s="57">
        <f>'BAR BB| Open rates'!AN9*0.87*0.9</f>
        <v>28031.4</v>
      </c>
      <c r="AO9" s="57">
        <f>'BAR BB| Open rates'!AO9*0.87*0.9</f>
        <v>30380.400000000001</v>
      </c>
      <c r="AP9" s="57">
        <f>'BAR BB| Open rates'!AP9*0.87*0.9</f>
        <v>30380.400000000001</v>
      </c>
      <c r="AQ9" s="57">
        <f>'BAR BB| Open rates'!AQ9*0.87*0.9</f>
        <v>30380.400000000001</v>
      </c>
      <c r="AR9" s="57">
        <f>'BAR BB| Open rates'!AR9*0.87*0.9</f>
        <v>32651.100000000002</v>
      </c>
      <c r="AS9" s="57">
        <f>'BAR BB| Open rates'!AS9*0.87*0.9</f>
        <v>30380.400000000001</v>
      </c>
      <c r="AT9" s="57">
        <f>'BAR BB| Open rates'!AT9*0.87*0.9</f>
        <v>32651.100000000002</v>
      </c>
      <c r="AU9" s="57">
        <f>'BAR BB| Open rates'!AU9*0.87*0.9</f>
        <v>30380.400000000001</v>
      </c>
      <c r="AV9" s="57">
        <f>'BAR BB| Open rates'!AV9*0.87*0.9</f>
        <v>43221.599999999999</v>
      </c>
      <c r="AW9" s="57">
        <f>'BAR BB| Open rates'!AW9*0.87*0.9</f>
        <v>40402.800000000003</v>
      </c>
      <c r="AX9" s="57">
        <f>'BAR BB| Open rates'!AX9*0.87*0.9</f>
        <v>25682.400000000001</v>
      </c>
      <c r="AY9" s="57">
        <f>'BAR BB| Open rates'!AY9*0.87*0.9</f>
        <v>22550.400000000001</v>
      </c>
      <c r="AZ9" s="57">
        <f>'BAR BB| Open rates'!AZ9*0.87*0.9</f>
        <v>25682.400000000001</v>
      </c>
      <c r="BA9" s="57">
        <f>'BAR BB| Open rates'!BA9*0.87*0.9</f>
        <v>18635.400000000001</v>
      </c>
      <c r="BB9" s="57">
        <f>'BAR BB| Open rates'!BB9*0.87*0.9</f>
        <v>17069.400000000001</v>
      </c>
      <c r="BC9" s="57">
        <f>'BAR BB| Open rates'!BC9*0.87*0.9</f>
        <v>18635.400000000001</v>
      </c>
      <c r="BD9" s="57">
        <f>'BAR BB| Open rates'!BD9*0.87*0.9</f>
        <v>17069.400000000001</v>
      </c>
      <c r="BE9" s="57">
        <f>'BAR BB| Open rates'!BE9*0.87*0.9</f>
        <v>15346.800000000001</v>
      </c>
      <c r="BF9" s="57">
        <f>'BAR BB| Open rates'!BF9*0.87*0.9</f>
        <v>14015.7</v>
      </c>
      <c r="BG9" s="57">
        <f>'BAR BB| Open rates'!BG9*0.87*0.9</f>
        <v>12449.7</v>
      </c>
      <c r="BH9" s="57">
        <f>'BAR BB| Open rates'!BH9*0.87*0.9</f>
        <v>12449.7</v>
      </c>
      <c r="BI9" s="57">
        <f>'BAR BB| Open rates'!BI9*0.87*0.9</f>
        <v>11666.7</v>
      </c>
      <c r="BJ9" s="57">
        <f>'BAR BB| Open rates'!BJ9*0.87*0.9</f>
        <v>12449.7</v>
      </c>
      <c r="BK9" s="57">
        <f>'BAR BB| Open rates'!BK9*0.87*0.9</f>
        <v>11666.7</v>
      </c>
      <c r="BL9" s="57">
        <f>'BAR BB| Open rates'!BL9*0.87*0.9</f>
        <v>12449.7</v>
      </c>
    </row>
    <row r="10" spans="1:64" s="36" customFormat="1" ht="12" customHeight="1" x14ac:dyDescent="0.2">
      <c r="A10" s="237">
        <v>2</v>
      </c>
      <c r="B10" s="57">
        <f>'BAR BB| Open rates'!B10*0.87*0.9</f>
        <v>27639.9</v>
      </c>
      <c r="C10" s="57">
        <f>'BAR BB| Open rates'!C10*0.87*0.9</f>
        <v>24507.9</v>
      </c>
      <c r="D10" s="57">
        <f>'BAR BB| Open rates'!D10*0.87*0.9</f>
        <v>24507.9</v>
      </c>
      <c r="E10" s="57">
        <f>'BAR BB| Open rates'!E10*0.87*0.9</f>
        <v>27639.9</v>
      </c>
      <c r="F10" s="57">
        <f>'BAR BB| Open rates'!F10*0.87*0.9</f>
        <v>24507.9</v>
      </c>
      <c r="G10" s="57">
        <f>'BAR BB| Open rates'!G10*0.87*0.9</f>
        <v>24507.9</v>
      </c>
      <c r="H10" s="57">
        <f>'BAR BB| Open rates'!H10*0.87*0.9</f>
        <v>19026.900000000001</v>
      </c>
      <c r="I10" s="57">
        <f>'BAR BB| Open rates'!I10*0.87*0.9</f>
        <v>17304.3</v>
      </c>
      <c r="J10" s="57">
        <f>'BAR BB| Open rates'!J10*0.87*0.9</f>
        <v>15973.2</v>
      </c>
      <c r="K10" s="57">
        <f>'BAR BB| Open rates'!K10*0.87*0.9</f>
        <v>14407.2</v>
      </c>
      <c r="L10" s="57">
        <f>'BAR BB| Open rates'!L10*0.87*0.9</f>
        <v>15973.2</v>
      </c>
      <c r="M10" s="57">
        <f>'BAR BB| Open rates'!M10*0.87*0.9</f>
        <v>14407.2</v>
      </c>
      <c r="N10" s="57">
        <f>'BAR BB| Open rates'!N10*0.87*0.9</f>
        <v>15973.2</v>
      </c>
      <c r="O10" s="57">
        <f>'BAR BB| Open rates'!O10*0.87*0.9</f>
        <v>14407.2</v>
      </c>
      <c r="P10" s="57">
        <f>'BAR BB| Open rates'!P10*0.87*0.9</f>
        <v>15973.2</v>
      </c>
      <c r="Q10" s="57">
        <f>'BAR BB| Open rates'!Q10*0.87*0.9</f>
        <v>14407.2</v>
      </c>
      <c r="R10" s="57">
        <f>'BAR BB| Open rates'!R10*0.87*0.9</f>
        <v>14407.2</v>
      </c>
      <c r="S10" s="57">
        <f>'BAR BB| Open rates'!S10*0.87*0.9</f>
        <v>15973.2</v>
      </c>
      <c r="T10" s="57">
        <f>'BAR BB| Open rates'!T10*0.87*0.9</f>
        <v>14407.2</v>
      </c>
      <c r="U10" s="57">
        <f>'BAR BB| Open rates'!U10*0.87*0.9</f>
        <v>15973.2</v>
      </c>
      <c r="V10" s="57">
        <f>'BAR BB| Open rates'!V10*0.87*0.9</f>
        <v>15973.2</v>
      </c>
      <c r="W10" s="57">
        <f>'BAR BB| Open rates'!W10*0.87*0.9</f>
        <v>19026.900000000001</v>
      </c>
      <c r="X10" s="57">
        <f>'BAR BB| Open rates'!X10*0.87*0.9</f>
        <v>24507.9</v>
      </c>
      <c r="Y10" s="57">
        <f>'BAR BB| Open rates'!Y10*0.87*0.9</f>
        <v>41420.700000000004</v>
      </c>
      <c r="Z10" s="57">
        <f>'BAR BB| Open rates'!Z10*0.87*0.9</f>
        <v>57002.400000000001</v>
      </c>
      <c r="AA10" s="57">
        <f>'BAR BB| Open rates'!AA10*0.87*0.9</f>
        <v>64832.4</v>
      </c>
      <c r="AB10" s="57">
        <f>'BAR BB| Open rates'!AB10*0.87*0.9</f>
        <v>72740.7</v>
      </c>
      <c r="AC10" s="57">
        <f>'BAR BB| Open rates'!AC10*0.87*0.9</f>
        <v>66946.5</v>
      </c>
      <c r="AD10" s="57">
        <f>'BAR BB| Open rates'!AD10*0.87*0.9</f>
        <v>64832.4</v>
      </c>
      <c r="AE10" s="57">
        <f>'BAR BB| Open rates'!AE10*0.87*0.9</f>
        <v>59351.4</v>
      </c>
      <c r="AF10" s="57">
        <f>'BAR BB| Open rates'!AF10*0.87*0.9</f>
        <v>51521.4</v>
      </c>
      <c r="AG10" s="57">
        <f>'BAR BB| Open rates'!AG10*0.87*0.9</f>
        <v>22550.400000000001</v>
      </c>
      <c r="AH10" s="57">
        <f>'BAR BB| Open rates'!AH10*0.87*0.9</f>
        <v>26465.4</v>
      </c>
      <c r="AI10" s="57">
        <f>'BAR BB| Open rates'!AI10*0.87*0.9</f>
        <v>24899.4</v>
      </c>
      <c r="AJ10" s="57">
        <f>'BAR BB| Open rates'!AJ10*0.87*0.9</f>
        <v>22550.400000000001</v>
      </c>
      <c r="AK10" s="57">
        <f>'BAR BB| Open rates'!AK10*0.87*0.9</f>
        <v>24899.4</v>
      </c>
      <c r="AL10" s="57">
        <f>'BAR BB| Open rates'!AL10*0.87*0.9</f>
        <v>22550.400000000001</v>
      </c>
      <c r="AM10" s="57">
        <f>'BAR BB| Open rates'!AM10*0.87*0.9</f>
        <v>24899.4</v>
      </c>
      <c r="AN10" s="57">
        <f>'BAR BB| Open rates'!AN10*0.87*0.9</f>
        <v>30380.400000000001</v>
      </c>
      <c r="AO10" s="57">
        <f>'BAR BB| Open rates'!AO10*0.87*0.9</f>
        <v>32729.4</v>
      </c>
      <c r="AP10" s="57">
        <f>'BAR BB| Open rates'!AP10*0.87*0.9</f>
        <v>32729.4</v>
      </c>
      <c r="AQ10" s="57">
        <f>'BAR BB| Open rates'!AQ10*0.87*0.9</f>
        <v>32729.4</v>
      </c>
      <c r="AR10" s="57">
        <f>'BAR BB| Open rates'!AR10*0.87*0.9</f>
        <v>35000.1</v>
      </c>
      <c r="AS10" s="57">
        <f>'BAR BB| Open rates'!AS10*0.87*0.9</f>
        <v>32729.4</v>
      </c>
      <c r="AT10" s="57">
        <f>'BAR BB| Open rates'!AT10*0.87*0.9</f>
        <v>35000.1</v>
      </c>
      <c r="AU10" s="57">
        <f>'BAR BB| Open rates'!AU10*0.87*0.9</f>
        <v>32729.4</v>
      </c>
      <c r="AV10" s="57">
        <f>'BAR BB| Open rates'!AV10*0.87*0.9</f>
        <v>45570.6</v>
      </c>
      <c r="AW10" s="57">
        <f>'BAR BB| Open rates'!AW10*0.87*0.9</f>
        <v>42751.8</v>
      </c>
      <c r="AX10" s="57">
        <f>'BAR BB| Open rates'!AX10*0.87*0.9</f>
        <v>28031.4</v>
      </c>
      <c r="AY10" s="57">
        <f>'BAR BB| Open rates'!AY10*0.87*0.9</f>
        <v>24899.4</v>
      </c>
      <c r="AZ10" s="57">
        <f>'BAR BB| Open rates'!AZ10*0.87*0.9</f>
        <v>28031.4</v>
      </c>
      <c r="BA10" s="57">
        <f>'BAR BB| Open rates'!BA10*0.87*0.9</f>
        <v>20984.400000000001</v>
      </c>
      <c r="BB10" s="57">
        <f>'BAR BB| Open rates'!BB10*0.87*0.9</f>
        <v>19418.400000000001</v>
      </c>
      <c r="BC10" s="57">
        <f>'BAR BB| Open rates'!BC10*0.87*0.9</f>
        <v>20984.400000000001</v>
      </c>
      <c r="BD10" s="57">
        <f>'BAR BB| Open rates'!BD10*0.87*0.9</f>
        <v>19418.400000000001</v>
      </c>
      <c r="BE10" s="57">
        <f>'BAR BB| Open rates'!BE10*0.87*0.9</f>
        <v>17695.8</v>
      </c>
      <c r="BF10" s="57">
        <f>'BAR BB| Open rates'!BF10*0.87*0.9</f>
        <v>16364.7</v>
      </c>
      <c r="BG10" s="57">
        <f>'BAR BB| Open rates'!BG10*0.87*0.9</f>
        <v>14798.7</v>
      </c>
      <c r="BH10" s="57">
        <f>'BAR BB| Open rates'!BH10*0.87*0.9</f>
        <v>14798.7</v>
      </c>
      <c r="BI10" s="57">
        <f>'BAR BB| Open rates'!BI10*0.87*0.9</f>
        <v>14015.7</v>
      </c>
      <c r="BJ10" s="57">
        <f>'BAR BB| Open rates'!BJ10*0.87*0.9</f>
        <v>14798.7</v>
      </c>
      <c r="BK10" s="57">
        <f>'BAR BB| Open rates'!BK10*0.87*0.9</f>
        <v>14015.7</v>
      </c>
      <c r="BL10" s="57">
        <f>'BAR BB| Open rates'!BL10*0.87*0.9</f>
        <v>14798.7</v>
      </c>
    </row>
    <row r="11" spans="1:6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64" s="36" customFormat="1" ht="12" customHeight="1" x14ac:dyDescent="0.2">
      <c r="A12" s="237">
        <v>1</v>
      </c>
      <c r="B12" s="57">
        <f>'BAR BB| Open rates'!B12*0.87*0.9</f>
        <v>28736.100000000002</v>
      </c>
      <c r="C12" s="57">
        <f>'BAR BB| Open rates'!C12*0.87*0.9</f>
        <v>25604.100000000002</v>
      </c>
      <c r="D12" s="57">
        <f>'BAR BB| Open rates'!D12*0.87*0.9</f>
        <v>25604.100000000002</v>
      </c>
      <c r="E12" s="57">
        <f>'BAR BB| Open rates'!E12*0.87*0.9</f>
        <v>28736.100000000002</v>
      </c>
      <c r="F12" s="57">
        <f>'BAR BB| Open rates'!F12*0.87*0.9</f>
        <v>25604.100000000002</v>
      </c>
      <c r="G12" s="57">
        <f>'BAR BB| Open rates'!G12*0.87*0.9</f>
        <v>25604.100000000002</v>
      </c>
      <c r="H12" s="57">
        <f>'BAR BB| Open rates'!H12*0.87*0.9</f>
        <v>20123.100000000002</v>
      </c>
      <c r="I12" s="57">
        <f>'BAR BB| Open rates'!I12*0.87*0.9</f>
        <v>18400.5</v>
      </c>
      <c r="J12" s="57">
        <f>'BAR BB| Open rates'!J12*0.87*0.9</f>
        <v>17069.400000000001</v>
      </c>
      <c r="K12" s="57">
        <f>'BAR BB| Open rates'!K12*0.87*0.9</f>
        <v>15503.4</v>
      </c>
      <c r="L12" s="57">
        <f>'BAR BB| Open rates'!L12*0.87*0.9</f>
        <v>17069.400000000001</v>
      </c>
      <c r="M12" s="57">
        <f>'BAR BB| Open rates'!M12*0.87*0.9</f>
        <v>15503.4</v>
      </c>
      <c r="N12" s="57">
        <f>'BAR BB| Open rates'!N12*0.87*0.9</f>
        <v>17069.400000000001</v>
      </c>
      <c r="O12" s="57">
        <f>'BAR BB| Open rates'!O12*0.87*0.9</f>
        <v>15503.4</v>
      </c>
      <c r="P12" s="57">
        <f>'BAR BB| Open rates'!P12*0.87*0.9</f>
        <v>17069.400000000001</v>
      </c>
      <c r="Q12" s="57">
        <f>'BAR BB| Open rates'!Q12*0.87*0.9</f>
        <v>15503.4</v>
      </c>
      <c r="R12" s="57">
        <f>'BAR BB| Open rates'!R12*0.87*0.9</f>
        <v>15503.4</v>
      </c>
      <c r="S12" s="57">
        <f>'BAR BB| Open rates'!S12*0.87*0.9</f>
        <v>17069.400000000001</v>
      </c>
      <c r="T12" s="57">
        <f>'BAR BB| Open rates'!T12*0.87*0.9</f>
        <v>15503.4</v>
      </c>
      <c r="U12" s="57">
        <f>'BAR BB| Open rates'!U12*0.87*0.9</f>
        <v>17069.400000000001</v>
      </c>
      <c r="V12" s="57">
        <f>'BAR BB| Open rates'!V12*0.87*0.9</f>
        <v>17069.400000000001</v>
      </c>
      <c r="W12" s="57">
        <f>'BAR BB| Open rates'!W12*0.87*0.9</f>
        <v>20123.100000000002</v>
      </c>
      <c r="X12" s="57">
        <f>'BAR BB| Open rates'!X12*0.87*0.9</f>
        <v>25604.100000000002</v>
      </c>
      <c r="Y12" s="57">
        <f>'BAR BB| Open rates'!Y12*0.87*0.9</f>
        <v>62561.700000000004</v>
      </c>
      <c r="Z12" s="57">
        <f>'BAR BB| Open rates'!Z12*0.87*0.9</f>
        <v>78143.400000000009</v>
      </c>
      <c r="AA12" s="57">
        <f>'BAR BB| Open rates'!AA12*0.87*0.9</f>
        <v>85973.400000000009</v>
      </c>
      <c r="AB12" s="57">
        <f>'BAR BB| Open rates'!AB12*0.87*0.9</f>
        <v>93881.7</v>
      </c>
      <c r="AC12" s="57">
        <f>'BAR BB| Open rates'!AC12*0.87*0.9</f>
        <v>88087.5</v>
      </c>
      <c r="AD12" s="57">
        <f>'BAR BB| Open rates'!AD12*0.87*0.9</f>
        <v>85973.400000000009</v>
      </c>
      <c r="AE12" s="57">
        <f>'BAR BB| Open rates'!AE12*0.87*0.9</f>
        <v>61700.4</v>
      </c>
      <c r="AF12" s="57">
        <f>'BAR BB| Open rates'!AF12*0.87*0.9</f>
        <v>53870.400000000001</v>
      </c>
      <c r="AG12" s="57">
        <f>'BAR BB| Open rates'!AG12*0.87*0.9</f>
        <v>24899.4</v>
      </c>
      <c r="AH12" s="57">
        <f>'BAR BB| Open rates'!AH12*0.87*0.9</f>
        <v>28814.400000000001</v>
      </c>
      <c r="AI12" s="57">
        <f>'BAR BB| Open rates'!AI12*0.87*0.9</f>
        <v>27248.400000000001</v>
      </c>
      <c r="AJ12" s="57">
        <f>'BAR BB| Open rates'!AJ12*0.87*0.9</f>
        <v>24899.4</v>
      </c>
      <c r="AK12" s="57">
        <f>'BAR BB| Open rates'!AK12*0.87*0.9</f>
        <v>27248.400000000001</v>
      </c>
      <c r="AL12" s="57">
        <f>'BAR BB| Open rates'!AL12*0.87*0.9</f>
        <v>24899.4</v>
      </c>
      <c r="AM12" s="57">
        <f>'BAR BB| Open rates'!AM12*0.87*0.9</f>
        <v>27248.400000000001</v>
      </c>
      <c r="AN12" s="57">
        <f>'BAR BB| Open rates'!AN12*0.87*0.9</f>
        <v>32729.4</v>
      </c>
      <c r="AO12" s="57">
        <f>'BAR BB| Open rates'!AO12*0.87*0.9</f>
        <v>35078.400000000001</v>
      </c>
      <c r="AP12" s="57">
        <f>'BAR BB| Open rates'!AP12*0.87*0.9</f>
        <v>35313.300000000003</v>
      </c>
      <c r="AQ12" s="57">
        <f>'BAR BB| Open rates'!AQ12*0.87*0.9</f>
        <v>35313.300000000003</v>
      </c>
      <c r="AR12" s="57">
        <f>'BAR BB| Open rates'!AR12*0.87*0.9</f>
        <v>37584</v>
      </c>
      <c r="AS12" s="57">
        <f>'BAR BB| Open rates'!AS12*0.87*0.9</f>
        <v>35313.300000000003</v>
      </c>
      <c r="AT12" s="57">
        <f>'BAR BB| Open rates'!AT12*0.87*0.9</f>
        <v>37584</v>
      </c>
      <c r="AU12" s="57">
        <f>'BAR BB| Open rates'!AU12*0.87*0.9</f>
        <v>35313.300000000003</v>
      </c>
      <c r="AV12" s="57">
        <f>'BAR BB| Open rates'!AV12*0.87*0.9</f>
        <v>52617.599999999999</v>
      </c>
      <c r="AW12" s="57">
        <f>'BAR BB| Open rates'!AW12*0.87*0.9</f>
        <v>43456.5</v>
      </c>
      <c r="AX12" s="57">
        <f>'BAR BB| Open rates'!AX12*0.87*0.9</f>
        <v>28736.100000000002</v>
      </c>
      <c r="AY12" s="57">
        <f>'BAR BB| Open rates'!AY12*0.87*0.9</f>
        <v>25604.100000000002</v>
      </c>
      <c r="AZ12" s="57">
        <f>'BAR BB| Open rates'!AZ12*0.87*0.9</f>
        <v>28736.100000000002</v>
      </c>
      <c r="BA12" s="57">
        <f>'BAR BB| Open rates'!BA12*0.87*0.9</f>
        <v>21689.100000000002</v>
      </c>
      <c r="BB12" s="57">
        <f>'BAR BB| Open rates'!BB12*0.87*0.9</f>
        <v>20123.100000000002</v>
      </c>
      <c r="BC12" s="57">
        <f>'BAR BB| Open rates'!BC12*0.87*0.9</f>
        <v>21689.100000000002</v>
      </c>
      <c r="BD12" s="57">
        <f>'BAR BB| Open rates'!BD12*0.87*0.9</f>
        <v>20123.100000000002</v>
      </c>
      <c r="BE12" s="57">
        <f>'BAR BB| Open rates'!BE12*0.87*0.9</f>
        <v>18400.5</v>
      </c>
      <c r="BF12" s="57">
        <f>'BAR BB| Open rates'!BF12*0.87*0.9</f>
        <v>17069.400000000001</v>
      </c>
      <c r="BG12" s="57">
        <f>'BAR BB| Open rates'!BG12*0.87*0.9</f>
        <v>15503.4</v>
      </c>
      <c r="BH12" s="57">
        <f>'BAR BB| Open rates'!BH12*0.87*0.9</f>
        <v>15503.4</v>
      </c>
      <c r="BI12" s="57">
        <f>'BAR BB| Open rates'!BI12*0.87*0.9</f>
        <v>14720.4</v>
      </c>
      <c r="BJ12" s="57">
        <f>'BAR BB| Open rates'!BJ12*0.87*0.9</f>
        <v>15503.4</v>
      </c>
      <c r="BK12" s="57">
        <f>'BAR BB| Open rates'!BK12*0.87*0.9</f>
        <v>14720.4</v>
      </c>
      <c r="BL12" s="57">
        <f>'BAR BB| Open rates'!BL12*0.87*0.9</f>
        <v>15503.4</v>
      </c>
    </row>
    <row r="13" spans="1:64" s="36" customFormat="1" ht="12" customHeight="1" x14ac:dyDescent="0.2">
      <c r="A13" s="237">
        <v>2</v>
      </c>
      <c r="B13" s="57">
        <f>'BAR BB| Open rates'!B13*0.87*0.9</f>
        <v>30693.600000000002</v>
      </c>
      <c r="C13" s="57">
        <f>'BAR BB| Open rates'!C13*0.87*0.9</f>
        <v>27561.600000000002</v>
      </c>
      <c r="D13" s="57">
        <f>'BAR BB| Open rates'!D13*0.87*0.9</f>
        <v>27561.600000000002</v>
      </c>
      <c r="E13" s="57">
        <f>'BAR BB| Open rates'!E13*0.87*0.9</f>
        <v>30693.600000000002</v>
      </c>
      <c r="F13" s="57">
        <f>'BAR BB| Open rates'!F13*0.87*0.9</f>
        <v>27561.600000000002</v>
      </c>
      <c r="G13" s="57">
        <f>'BAR BB| Open rates'!G13*0.87*0.9</f>
        <v>27561.600000000002</v>
      </c>
      <c r="H13" s="57">
        <f>'BAR BB| Open rates'!H13*0.87*0.9</f>
        <v>22080.600000000002</v>
      </c>
      <c r="I13" s="57">
        <f>'BAR BB| Open rates'!I13*0.87*0.9</f>
        <v>20358</v>
      </c>
      <c r="J13" s="57">
        <f>'BAR BB| Open rates'!J13*0.87*0.9</f>
        <v>19026.900000000001</v>
      </c>
      <c r="K13" s="57">
        <f>'BAR BB| Open rates'!K13*0.87*0.9</f>
        <v>17460.900000000001</v>
      </c>
      <c r="L13" s="57">
        <f>'BAR BB| Open rates'!L13*0.87*0.9</f>
        <v>19026.900000000001</v>
      </c>
      <c r="M13" s="57">
        <f>'BAR BB| Open rates'!M13*0.87*0.9</f>
        <v>17460.900000000001</v>
      </c>
      <c r="N13" s="57">
        <f>'BAR BB| Open rates'!N13*0.87*0.9</f>
        <v>19026.900000000001</v>
      </c>
      <c r="O13" s="57">
        <f>'BAR BB| Open rates'!O13*0.87*0.9</f>
        <v>17460.900000000001</v>
      </c>
      <c r="P13" s="57">
        <f>'BAR BB| Open rates'!P13*0.87*0.9</f>
        <v>19026.900000000001</v>
      </c>
      <c r="Q13" s="57">
        <f>'BAR BB| Open rates'!Q13*0.87*0.9</f>
        <v>17460.900000000001</v>
      </c>
      <c r="R13" s="57">
        <f>'BAR BB| Open rates'!R13*0.87*0.9</f>
        <v>17460.900000000001</v>
      </c>
      <c r="S13" s="57">
        <f>'BAR BB| Open rates'!S13*0.87*0.9</f>
        <v>19026.900000000001</v>
      </c>
      <c r="T13" s="57">
        <f>'BAR BB| Open rates'!T13*0.87*0.9</f>
        <v>17460.900000000001</v>
      </c>
      <c r="U13" s="57">
        <f>'BAR BB| Open rates'!U13*0.87*0.9</f>
        <v>19026.900000000001</v>
      </c>
      <c r="V13" s="57">
        <f>'BAR BB| Open rates'!V13*0.87*0.9</f>
        <v>19026.900000000001</v>
      </c>
      <c r="W13" s="57">
        <f>'BAR BB| Open rates'!W13*0.87*0.9</f>
        <v>22080.600000000002</v>
      </c>
      <c r="X13" s="57">
        <f>'BAR BB| Open rates'!X13*0.87*0.9</f>
        <v>27561.600000000002</v>
      </c>
      <c r="Y13" s="57">
        <f>'BAR BB| Open rates'!Y13*0.87*0.9</f>
        <v>64910.700000000004</v>
      </c>
      <c r="Z13" s="57">
        <f>'BAR BB| Open rates'!Z13*0.87*0.9</f>
        <v>80492.400000000009</v>
      </c>
      <c r="AA13" s="57">
        <f>'BAR BB| Open rates'!AA13*0.87*0.9</f>
        <v>88322.400000000009</v>
      </c>
      <c r="AB13" s="57">
        <f>'BAR BB| Open rates'!AB13*0.87*0.9</f>
        <v>96230.7</v>
      </c>
      <c r="AC13" s="57">
        <f>'BAR BB| Open rates'!AC13*0.87*0.9</f>
        <v>90436.5</v>
      </c>
      <c r="AD13" s="57">
        <f>'BAR BB| Open rates'!AD13*0.87*0.9</f>
        <v>88322.400000000009</v>
      </c>
      <c r="AE13" s="57">
        <f>'BAR BB| Open rates'!AE13*0.87*0.9</f>
        <v>64049.4</v>
      </c>
      <c r="AF13" s="57">
        <f>'BAR BB| Open rates'!AF13*0.87*0.9</f>
        <v>56219.4</v>
      </c>
      <c r="AG13" s="57">
        <f>'BAR BB| Open rates'!AG13*0.87*0.9</f>
        <v>27248.400000000001</v>
      </c>
      <c r="AH13" s="57">
        <f>'BAR BB| Open rates'!AH13*0.87*0.9</f>
        <v>31163.4</v>
      </c>
      <c r="AI13" s="57">
        <f>'BAR BB| Open rates'!AI13*0.87*0.9</f>
        <v>29597.4</v>
      </c>
      <c r="AJ13" s="57">
        <f>'BAR BB| Open rates'!AJ13*0.87*0.9</f>
        <v>27248.400000000001</v>
      </c>
      <c r="AK13" s="57">
        <f>'BAR BB| Open rates'!AK13*0.87*0.9</f>
        <v>29597.4</v>
      </c>
      <c r="AL13" s="57">
        <f>'BAR BB| Open rates'!AL13*0.87*0.9</f>
        <v>27248.400000000001</v>
      </c>
      <c r="AM13" s="57">
        <f>'BAR BB| Open rates'!AM13*0.87*0.9</f>
        <v>29597.4</v>
      </c>
      <c r="AN13" s="57">
        <f>'BAR BB| Open rates'!AN13*0.87*0.9</f>
        <v>35078.400000000001</v>
      </c>
      <c r="AO13" s="57">
        <f>'BAR BB| Open rates'!AO13*0.87*0.9</f>
        <v>37427.4</v>
      </c>
      <c r="AP13" s="57">
        <f>'BAR BB| Open rates'!AP13*0.87*0.9</f>
        <v>37662.300000000003</v>
      </c>
      <c r="AQ13" s="57">
        <f>'BAR BB| Open rates'!AQ13*0.87*0.9</f>
        <v>37662.300000000003</v>
      </c>
      <c r="AR13" s="57">
        <f>'BAR BB| Open rates'!AR13*0.87*0.9</f>
        <v>39933</v>
      </c>
      <c r="AS13" s="57">
        <f>'BAR BB| Open rates'!AS13*0.87*0.9</f>
        <v>37662.300000000003</v>
      </c>
      <c r="AT13" s="57">
        <f>'BAR BB| Open rates'!AT13*0.87*0.9</f>
        <v>39933</v>
      </c>
      <c r="AU13" s="57">
        <f>'BAR BB| Open rates'!AU13*0.87*0.9</f>
        <v>37662.300000000003</v>
      </c>
      <c r="AV13" s="57">
        <f>'BAR BB| Open rates'!AV13*0.87*0.9</f>
        <v>54966.6</v>
      </c>
      <c r="AW13" s="57">
        <f>'BAR BB| Open rates'!AW13*0.87*0.9</f>
        <v>45805.5</v>
      </c>
      <c r="AX13" s="57">
        <f>'BAR BB| Open rates'!AX13*0.87*0.9</f>
        <v>31085.100000000002</v>
      </c>
      <c r="AY13" s="57">
        <f>'BAR BB| Open rates'!AY13*0.87*0.9</f>
        <v>27953.100000000002</v>
      </c>
      <c r="AZ13" s="57">
        <f>'BAR BB| Open rates'!AZ13*0.87*0.9</f>
        <v>31085.100000000002</v>
      </c>
      <c r="BA13" s="57">
        <f>'BAR BB| Open rates'!BA13*0.87*0.9</f>
        <v>24038.100000000002</v>
      </c>
      <c r="BB13" s="57">
        <f>'BAR BB| Open rates'!BB13*0.87*0.9</f>
        <v>22472.100000000002</v>
      </c>
      <c r="BC13" s="57">
        <f>'BAR BB| Open rates'!BC13*0.87*0.9</f>
        <v>24038.100000000002</v>
      </c>
      <c r="BD13" s="57">
        <f>'BAR BB| Open rates'!BD13*0.87*0.9</f>
        <v>22472.100000000002</v>
      </c>
      <c r="BE13" s="57">
        <f>'BAR BB| Open rates'!BE13*0.87*0.9</f>
        <v>20749.5</v>
      </c>
      <c r="BF13" s="57">
        <f>'BAR BB| Open rates'!BF13*0.87*0.9</f>
        <v>19418.400000000001</v>
      </c>
      <c r="BG13" s="57">
        <f>'BAR BB| Open rates'!BG13*0.87*0.9</f>
        <v>17852.400000000001</v>
      </c>
      <c r="BH13" s="57">
        <f>'BAR BB| Open rates'!BH13*0.87*0.9</f>
        <v>17852.400000000001</v>
      </c>
      <c r="BI13" s="57">
        <f>'BAR BB| Open rates'!BI13*0.87*0.9</f>
        <v>17069.400000000001</v>
      </c>
      <c r="BJ13" s="57">
        <f>'BAR BB| Open rates'!BJ13*0.87*0.9</f>
        <v>17852.400000000001</v>
      </c>
      <c r="BK13" s="57">
        <f>'BAR BB| Open rates'!BK13*0.87*0.9</f>
        <v>17069.400000000001</v>
      </c>
      <c r="BL13" s="57">
        <f>'BAR BB| Open rates'!BL13*0.87*0.9</f>
        <v>17852.400000000001</v>
      </c>
    </row>
    <row r="14" spans="1:6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row>
    <row r="15" spans="1:64" s="36" customFormat="1" ht="12" customHeight="1" x14ac:dyDescent="0.2">
      <c r="A15" s="237">
        <v>1</v>
      </c>
      <c r="B15" s="57">
        <f>'BAR BB| Open rates'!B15*0.87*0.9</f>
        <v>34217.1</v>
      </c>
      <c r="C15" s="57">
        <f>'BAR BB| Open rates'!C15*0.87*0.9</f>
        <v>31085.100000000002</v>
      </c>
      <c r="D15" s="57">
        <f>'BAR BB| Open rates'!D15*0.87*0.9</f>
        <v>31085.100000000002</v>
      </c>
      <c r="E15" s="57">
        <f>'BAR BB| Open rates'!E15*0.87*0.9</f>
        <v>34217.1</v>
      </c>
      <c r="F15" s="57">
        <f>'BAR BB| Open rates'!F15*0.87*0.9</f>
        <v>31085.100000000002</v>
      </c>
      <c r="G15" s="57">
        <f>'BAR BB| Open rates'!G15*0.87*0.9</f>
        <v>31085.100000000002</v>
      </c>
      <c r="H15" s="57">
        <f>'BAR BB| Open rates'!H15*0.87*0.9</f>
        <v>25604.100000000002</v>
      </c>
      <c r="I15" s="57">
        <f>'BAR BB| Open rates'!I15*0.87*0.9</f>
        <v>23881.5</v>
      </c>
      <c r="J15" s="57">
        <f>'BAR BB| Open rates'!J15*0.87*0.9</f>
        <v>22550.400000000001</v>
      </c>
      <c r="K15" s="57">
        <f>'BAR BB| Open rates'!K15*0.87*0.9</f>
        <v>20984.400000000001</v>
      </c>
      <c r="L15" s="57">
        <f>'BAR BB| Open rates'!L15*0.87*0.9</f>
        <v>22550.400000000001</v>
      </c>
      <c r="M15" s="57">
        <f>'BAR BB| Open rates'!M15*0.87*0.9</f>
        <v>20984.400000000001</v>
      </c>
      <c r="N15" s="57">
        <f>'BAR BB| Open rates'!N15*0.87*0.9</f>
        <v>22550.400000000001</v>
      </c>
      <c r="O15" s="57">
        <f>'BAR BB| Open rates'!O15*0.87*0.9</f>
        <v>20984.400000000001</v>
      </c>
      <c r="P15" s="57">
        <f>'BAR BB| Open rates'!P15*0.87*0.9</f>
        <v>22550.400000000001</v>
      </c>
      <c r="Q15" s="57">
        <f>'BAR BB| Open rates'!Q15*0.87*0.9</f>
        <v>20984.400000000001</v>
      </c>
      <c r="R15" s="57">
        <f>'BAR BB| Open rates'!R15*0.87*0.9</f>
        <v>20984.400000000001</v>
      </c>
      <c r="S15" s="57">
        <f>'BAR BB| Open rates'!S15*0.87*0.9</f>
        <v>22550.400000000001</v>
      </c>
      <c r="T15" s="57">
        <f>'BAR BB| Open rates'!T15*0.87*0.9</f>
        <v>20984.400000000001</v>
      </c>
      <c r="U15" s="57">
        <f>'BAR BB| Open rates'!U15*0.87*0.9</f>
        <v>22550.400000000001</v>
      </c>
      <c r="V15" s="57">
        <f>'BAR BB| Open rates'!V15*0.87*0.9</f>
        <v>22550.400000000001</v>
      </c>
      <c r="W15" s="57">
        <f>'BAR BB| Open rates'!W15*0.87*0.9</f>
        <v>25604.100000000002</v>
      </c>
      <c r="X15" s="57">
        <f>'BAR BB| Open rates'!X15*0.87*0.9</f>
        <v>31085.100000000002</v>
      </c>
      <c r="Y15" s="57">
        <f>'BAR BB| Open rates'!Y15*0.87*0.9</f>
        <v>86051.7</v>
      </c>
      <c r="Z15" s="57">
        <f>'BAR BB| Open rates'!Z15*0.87*0.9</f>
        <v>101633.40000000001</v>
      </c>
      <c r="AA15" s="57">
        <f>'BAR BB| Open rates'!AA15*0.87*0.9</f>
        <v>109463.40000000001</v>
      </c>
      <c r="AB15" s="57">
        <f>'BAR BB| Open rates'!AB15*0.87*0.9</f>
        <v>117371.7</v>
      </c>
      <c r="AC15" s="57">
        <f>'BAR BB| Open rates'!AC15*0.87*0.9</f>
        <v>111577.5</v>
      </c>
      <c r="AD15" s="57">
        <f>'BAR BB| Open rates'!AD15*0.87*0.9</f>
        <v>109463.40000000001</v>
      </c>
      <c r="AE15" s="57">
        <f>'BAR BB| Open rates'!AE15*0.87*0.9</f>
        <v>65537.100000000006</v>
      </c>
      <c r="AF15" s="57">
        <f>'BAR BB| Open rates'!AF15*0.87*0.9</f>
        <v>57707.1</v>
      </c>
      <c r="AG15" s="57">
        <f>'BAR BB| Open rates'!AG15*0.87*0.9</f>
        <v>28736.100000000002</v>
      </c>
      <c r="AH15" s="57">
        <f>'BAR BB| Open rates'!AH15*0.87*0.9</f>
        <v>32651.100000000002</v>
      </c>
      <c r="AI15" s="57">
        <f>'BAR BB| Open rates'!AI15*0.87*0.9</f>
        <v>31085.100000000002</v>
      </c>
      <c r="AJ15" s="57">
        <f>'BAR BB| Open rates'!AJ15*0.87*0.9</f>
        <v>28736.100000000002</v>
      </c>
      <c r="AK15" s="57">
        <f>'BAR BB| Open rates'!AK15*0.87*0.9</f>
        <v>31085.100000000002</v>
      </c>
      <c r="AL15" s="57">
        <f>'BAR BB| Open rates'!AL15*0.87*0.9</f>
        <v>28736.100000000002</v>
      </c>
      <c r="AM15" s="57">
        <f>'BAR BB| Open rates'!AM15*0.87*0.9</f>
        <v>31085.100000000002</v>
      </c>
      <c r="AN15" s="57">
        <f>'BAR BB| Open rates'!AN15*0.87*0.9</f>
        <v>36566.1</v>
      </c>
      <c r="AO15" s="57">
        <f>'BAR BB| Open rates'!AO15*0.87*0.9</f>
        <v>38915.1</v>
      </c>
      <c r="AP15" s="57">
        <f>'BAR BB| Open rates'!AP15*0.87*0.9</f>
        <v>43926.3</v>
      </c>
      <c r="AQ15" s="57">
        <f>'BAR BB| Open rates'!AQ15*0.87*0.9</f>
        <v>43926.3</v>
      </c>
      <c r="AR15" s="57">
        <f>'BAR BB| Open rates'!AR15*0.87*0.9</f>
        <v>46197</v>
      </c>
      <c r="AS15" s="57">
        <f>'BAR BB| Open rates'!AS15*0.87*0.9</f>
        <v>43926.3</v>
      </c>
      <c r="AT15" s="57">
        <f>'BAR BB| Open rates'!AT15*0.87*0.9</f>
        <v>46197</v>
      </c>
      <c r="AU15" s="57">
        <f>'BAR BB| Open rates'!AU15*0.87*0.9</f>
        <v>43926.3</v>
      </c>
      <c r="AV15" s="57">
        <f>'BAR BB| Open rates'!AV15*0.87*0.9</f>
        <v>56767.5</v>
      </c>
      <c r="AW15" s="57">
        <f>'BAR BB| Open rates'!AW15*0.87*0.9</f>
        <v>48937.5</v>
      </c>
      <c r="AX15" s="57">
        <f>'BAR BB| Open rates'!AX15*0.87*0.9</f>
        <v>34217.1</v>
      </c>
      <c r="AY15" s="57">
        <f>'BAR BB| Open rates'!AY15*0.87*0.9</f>
        <v>31085.100000000002</v>
      </c>
      <c r="AZ15" s="57">
        <f>'BAR BB| Open rates'!AZ15*0.87*0.9</f>
        <v>34217.1</v>
      </c>
      <c r="BA15" s="57">
        <f>'BAR BB| Open rates'!BA15*0.87*0.9</f>
        <v>27170.100000000002</v>
      </c>
      <c r="BB15" s="57">
        <f>'BAR BB| Open rates'!BB15*0.87*0.9</f>
        <v>25604.100000000002</v>
      </c>
      <c r="BC15" s="57">
        <f>'BAR BB| Open rates'!BC15*0.87*0.9</f>
        <v>27170.100000000002</v>
      </c>
      <c r="BD15" s="57">
        <f>'BAR BB| Open rates'!BD15*0.87*0.9</f>
        <v>25604.100000000002</v>
      </c>
      <c r="BE15" s="57">
        <f>'BAR BB| Open rates'!BE15*0.87*0.9</f>
        <v>23881.5</v>
      </c>
      <c r="BF15" s="57">
        <f>'BAR BB| Open rates'!BF15*0.87*0.9</f>
        <v>22550.400000000001</v>
      </c>
      <c r="BG15" s="57">
        <f>'BAR BB| Open rates'!BG15*0.87*0.9</f>
        <v>20984.400000000001</v>
      </c>
      <c r="BH15" s="57">
        <f>'BAR BB| Open rates'!BH15*0.87*0.9</f>
        <v>20984.400000000001</v>
      </c>
      <c r="BI15" s="57">
        <f>'BAR BB| Open rates'!BI15*0.87*0.9</f>
        <v>20201.400000000001</v>
      </c>
      <c r="BJ15" s="57">
        <f>'BAR BB| Open rates'!BJ15*0.87*0.9</f>
        <v>20984.400000000001</v>
      </c>
      <c r="BK15" s="57">
        <f>'BAR BB| Open rates'!BK15*0.87*0.9</f>
        <v>20201.400000000001</v>
      </c>
      <c r="BL15" s="57">
        <f>'BAR BB| Open rates'!BL15*0.87*0.9</f>
        <v>20984.400000000001</v>
      </c>
    </row>
    <row r="16" spans="1:64" s="36" customFormat="1" ht="12" customHeight="1" x14ac:dyDescent="0.2">
      <c r="A16" s="237">
        <v>2</v>
      </c>
      <c r="B16" s="57">
        <f>'BAR BB| Open rates'!B16*0.87*0.9</f>
        <v>36174.6</v>
      </c>
      <c r="C16" s="57">
        <f>'BAR BB| Open rates'!C16*0.87*0.9</f>
        <v>33042.6</v>
      </c>
      <c r="D16" s="57">
        <f>'BAR BB| Open rates'!D16*0.87*0.9</f>
        <v>33042.6</v>
      </c>
      <c r="E16" s="57">
        <f>'BAR BB| Open rates'!E16*0.87*0.9</f>
        <v>36174.6</v>
      </c>
      <c r="F16" s="57">
        <f>'BAR BB| Open rates'!F16*0.87*0.9</f>
        <v>33042.6</v>
      </c>
      <c r="G16" s="57">
        <f>'BAR BB| Open rates'!G16*0.87*0.9</f>
        <v>33042.6</v>
      </c>
      <c r="H16" s="57">
        <f>'BAR BB| Open rates'!H16*0.87*0.9</f>
        <v>27561.600000000002</v>
      </c>
      <c r="I16" s="57">
        <f>'BAR BB| Open rates'!I16*0.87*0.9</f>
        <v>25839</v>
      </c>
      <c r="J16" s="57">
        <f>'BAR BB| Open rates'!J16*0.87*0.9</f>
        <v>24507.9</v>
      </c>
      <c r="K16" s="57">
        <f>'BAR BB| Open rates'!K16*0.87*0.9</f>
        <v>22941.9</v>
      </c>
      <c r="L16" s="57">
        <f>'BAR BB| Open rates'!L16*0.87*0.9</f>
        <v>24507.9</v>
      </c>
      <c r="M16" s="57">
        <f>'BAR BB| Open rates'!M16*0.87*0.9</f>
        <v>22941.9</v>
      </c>
      <c r="N16" s="57">
        <f>'BAR BB| Open rates'!N16*0.87*0.9</f>
        <v>24507.9</v>
      </c>
      <c r="O16" s="57">
        <f>'BAR BB| Open rates'!O16*0.87*0.9</f>
        <v>22941.9</v>
      </c>
      <c r="P16" s="57">
        <f>'BAR BB| Open rates'!P16*0.87*0.9</f>
        <v>24507.9</v>
      </c>
      <c r="Q16" s="57">
        <f>'BAR BB| Open rates'!Q16*0.87*0.9</f>
        <v>22941.9</v>
      </c>
      <c r="R16" s="57">
        <f>'BAR BB| Open rates'!R16*0.87*0.9</f>
        <v>22941.9</v>
      </c>
      <c r="S16" s="57">
        <f>'BAR BB| Open rates'!S16*0.87*0.9</f>
        <v>24507.9</v>
      </c>
      <c r="T16" s="57">
        <f>'BAR BB| Open rates'!T16*0.87*0.9</f>
        <v>22941.9</v>
      </c>
      <c r="U16" s="57">
        <f>'BAR BB| Open rates'!U16*0.87*0.9</f>
        <v>24507.9</v>
      </c>
      <c r="V16" s="57">
        <f>'BAR BB| Open rates'!V16*0.87*0.9</f>
        <v>24507.9</v>
      </c>
      <c r="W16" s="57">
        <f>'BAR BB| Open rates'!W16*0.87*0.9</f>
        <v>27561.600000000002</v>
      </c>
      <c r="X16" s="57">
        <f>'BAR BB| Open rates'!X16*0.87*0.9</f>
        <v>33042.6</v>
      </c>
      <c r="Y16" s="57">
        <f>'BAR BB| Open rates'!Y16*0.87*0.9</f>
        <v>88400.7</v>
      </c>
      <c r="Z16" s="57">
        <f>'BAR BB| Open rates'!Z16*0.87*0.9</f>
        <v>103982.40000000001</v>
      </c>
      <c r="AA16" s="57">
        <f>'BAR BB| Open rates'!AA16*0.87*0.9</f>
        <v>111812.40000000001</v>
      </c>
      <c r="AB16" s="57">
        <f>'BAR BB| Open rates'!AB16*0.87*0.9</f>
        <v>119720.7</v>
      </c>
      <c r="AC16" s="57">
        <f>'BAR BB| Open rates'!AC16*0.87*0.9</f>
        <v>113926.5</v>
      </c>
      <c r="AD16" s="57">
        <f>'BAR BB| Open rates'!AD16*0.87*0.9</f>
        <v>111812.40000000001</v>
      </c>
      <c r="AE16" s="57">
        <f>'BAR BB| Open rates'!AE16*0.87*0.9</f>
        <v>67886.100000000006</v>
      </c>
      <c r="AF16" s="57">
        <f>'BAR BB| Open rates'!AF16*0.87*0.9</f>
        <v>60056.1</v>
      </c>
      <c r="AG16" s="57">
        <f>'BAR BB| Open rates'!AG16*0.87*0.9</f>
        <v>31085.100000000002</v>
      </c>
      <c r="AH16" s="57">
        <f>'BAR BB| Open rates'!AH16*0.87*0.9</f>
        <v>35000.1</v>
      </c>
      <c r="AI16" s="57">
        <f>'BAR BB| Open rates'!AI16*0.87*0.9</f>
        <v>33434.1</v>
      </c>
      <c r="AJ16" s="57">
        <f>'BAR BB| Open rates'!AJ16*0.87*0.9</f>
        <v>31085.100000000002</v>
      </c>
      <c r="AK16" s="57">
        <f>'BAR BB| Open rates'!AK16*0.87*0.9</f>
        <v>33434.1</v>
      </c>
      <c r="AL16" s="57">
        <f>'BAR BB| Open rates'!AL16*0.87*0.9</f>
        <v>31085.100000000002</v>
      </c>
      <c r="AM16" s="57">
        <f>'BAR BB| Open rates'!AM16*0.87*0.9</f>
        <v>33434.1</v>
      </c>
      <c r="AN16" s="57">
        <f>'BAR BB| Open rates'!AN16*0.87*0.9</f>
        <v>38915.1</v>
      </c>
      <c r="AO16" s="57">
        <f>'BAR BB| Open rates'!AO16*0.87*0.9</f>
        <v>41264.1</v>
      </c>
      <c r="AP16" s="57">
        <f>'BAR BB| Open rates'!AP16*0.87*0.9</f>
        <v>46275.3</v>
      </c>
      <c r="AQ16" s="57">
        <f>'BAR BB| Open rates'!AQ16*0.87*0.9</f>
        <v>46275.3</v>
      </c>
      <c r="AR16" s="57">
        <f>'BAR BB| Open rates'!AR16*0.87*0.9</f>
        <v>48546</v>
      </c>
      <c r="AS16" s="57">
        <f>'BAR BB| Open rates'!AS16*0.87*0.9</f>
        <v>46275.3</v>
      </c>
      <c r="AT16" s="57">
        <f>'BAR BB| Open rates'!AT16*0.87*0.9</f>
        <v>48546</v>
      </c>
      <c r="AU16" s="57">
        <f>'BAR BB| Open rates'!AU16*0.87*0.9</f>
        <v>46275.3</v>
      </c>
      <c r="AV16" s="57">
        <f>'BAR BB| Open rates'!AV16*0.87*0.9</f>
        <v>59116.5</v>
      </c>
      <c r="AW16" s="57">
        <f>'BAR BB| Open rates'!AW16*0.87*0.9</f>
        <v>51286.5</v>
      </c>
      <c r="AX16" s="57">
        <f>'BAR BB| Open rates'!AX16*0.87*0.9</f>
        <v>36566.1</v>
      </c>
      <c r="AY16" s="57">
        <f>'BAR BB| Open rates'!AY16*0.87*0.9</f>
        <v>33434.1</v>
      </c>
      <c r="AZ16" s="57">
        <f>'BAR BB| Open rates'!AZ16*0.87*0.9</f>
        <v>36566.1</v>
      </c>
      <c r="BA16" s="57">
        <f>'BAR BB| Open rates'!BA16*0.87*0.9</f>
        <v>29519.100000000002</v>
      </c>
      <c r="BB16" s="57">
        <f>'BAR BB| Open rates'!BB16*0.87*0.9</f>
        <v>27953.100000000002</v>
      </c>
      <c r="BC16" s="57">
        <f>'BAR BB| Open rates'!BC16*0.87*0.9</f>
        <v>29519.100000000002</v>
      </c>
      <c r="BD16" s="57">
        <f>'BAR BB| Open rates'!BD16*0.87*0.9</f>
        <v>27953.100000000002</v>
      </c>
      <c r="BE16" s="57">
        <f>'BAR BB| Open rates'!BE16*0.87*0.9</f>
        <v>26230.5</v>
      </c>
      <c r="BF16" s="57">
        <f>'BAR BB| Open rates'!BF16*0.87*0.9</f>
        <v>24899.4</v>
      </c>
      <c r="BG16" s="57">
        <f>'BAR BB| Open rates'!BG16*0.87*0.9</f>
        <v>23333.4</v>
      </c>
      <c r="BH16" s="57">
        <f>'BAR BB| Open rates'!BH16*0.87*0.9</f>
        <v>23333.4</v>
      </c>
      <c r="BI16" s="57">
        <f>'BAR BB| Open rates'!BI16*0.87*0.9</f>
        <v>22550.400000000001</v>
      </c>
      <c r="BJ16" s="57">
        <f>'BAR BB| Open rates'!BJ16*0.87*0.9</f>
        <v>23333.4</v>
      </c>
      <c r="BK16" s="57">
        <f>'BAR BB| Open rates'!BK16*0.87*0.9</f>
        <v>22550.400000000001</v>
      </c>
      <c r="BL16" s="57">
        <f>'BAR BB| Open rates'!BL16*0.87*0.9</f>
        <v>23333.4</v>
      </c>
    </row>
    <row r="17" spans="1:6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row>
    <row r="18" spans="1:64" s="36" customFormat="1" ht="12" customHeight="1" x14ac:dyDescent="0.2">
      <c r="A18" s="237">
        <v>1</v>
      </c>
      <c r="B18" s="57">
        <f>'BAR BB| Open rates'!B18*0.87*0.9</f>
        <v>31163.4</v>
      </c>
      <c r="C18" s="57">
        <f>'BAR BB| Open rates'!C18*0.87*0.9</f>
        <v>28031.4</v>
      </c>
      <c r="D18" s="57">
        <f>'BAR BB| Open rates'!D18*0.87*0.9</f>
        <v>28031.4</v>
      </c>
      <c r="E18" s="57">
        <f>'BAR BB| Open rates'!E18*0.87*0.9</f>
        <v>31163.4</v>
      </c>
      <c r="F18" s="57">
        <f>'BAR BB| Open rates'!F18*0.87*0.9</f>
        <v>28031.4</v>
      </c>
      <c r="G18" s="57">
        <f>'BAR BB| Open rates'!G18*0.87*0.9</f>
        <v>28031.4</v>
      </c>
      <c r="H18" s="57">
        <f>'BAR BB| Open rates'!H18*0.87*0.9</f>
        <v>22550.400000000001</v>
      </c>
      <c r="I18" s="57">
        <f>'BAR BB| Open rates'!I18*0.87*0.9</f>
        <v>20827.8</v>
      </c>
      <c r="J18" s="57">
        <f>'BAR BB| Open rates'!J18*0.87*0.9</f>
        <v>19496.7</v>
      </c>
      <c r="K18" s="57">
        <f>'BAR BB| Open rates'!K18*0.87*0.9</f>
        <v>17930.7</v>
      </c>
      <c r="L18" s="57">
        <f>'BAR BB| Open rates'!L18*0.87*0.9</f>
        <v>19496.7</v>
      </c>
      <c r="M18" s="57">
        <f>'BAR BB| Open rates'!M18*0.87*0.9</f>
        <v>17930.7</v>
      </c>
      <c r="N18" s="57">
        <f>'BAR BB| Open rates'!N18*0.87*0.9</f>
        <v>19496.7</v>
      </c>
      <c r="O18" s="57">
        <f>'BAR BB| Open rates'!O18*0.87*0.9</f>
        <v>17930.7</v>
      </c>
      <c r="P18" s="57">
        <f>'BAR BB| Open rates'!P18*0.87*0.9</f>
        <v>19496.7</v>
      </c>
      <c r="Q18" s="57">
        <f>'BAR BB| Open rates'!Q18*0.87*0.9</f>
        <v>17930.7</v>
      </c>
      <c r="R18" s="57">
        <f>'BAR BB| Open rates'!R18*0.87*0.9</f>
        <v>17930.7</v>
      </c>
      <c r="S18" s="57">
        <f>'BAR BB| Open rates'!S18*0.87*0.9</f>
        <v>19496.7</v>
      </c>
      <c r="T18" s="57">
        <f>'BAR BB| Open rates'!T18*0.87*0.9</f>
        <v>17930.7</v>
      </c>
      <c r="U18" s="57">
        <f>'BAR BB| Open rates'!U18*0.87*0.9</f>
        <v>19496.7</v>
      </c>
      <c r="V18" s="57">
        <f>'BAR BB| Open rates'!V18*0.87*0.9</f>
        <v>19496.7</v>
      </c>
      <c r="W18" s="57">
        <f>'BAR BB| Open rates'!W18*0.87*0.9</f>
        <v>22550.400000000001</v>
      </c>
      <c r="X18" s="57">
        <f>'BAR BB| Open rates'!X18*0.87*0.9</f>
        <v>28031.4</v>
      </c>
      <c r="Y18" s="57">
        <f>'BAR BB| Open rates'!Y18*0.87*0.9</f>
        <v>86834.7</v>
      </c>
      <c r="Z18" s="57">
        <f>'BAR BB| Open rates'!Z18*0.87*0.9</f>
        <v>102416.40000000001</v>
      </c>
      <c r="AA18" s="57">
        <f>'BAR BB| Open rates'!AA18*0.87*0.9</f>
        <v>110246.40000000001</v>
      </c>
      <c r="AB18" s="57">
        <f>'BAR BB| Open rates'!AB18*0.87*0.9</f>
        <v>118154.7</v>
      </c>
      <c r="AC18" s="57">
        <f>'BAR BB| Open rates'!AC18*0.87*0.9</f>
        <v>112360.5</v>
      </c>
      <c r="AD18" s="57">
        <f>'BAR BB| Open rates'!AD18*0.87*0.9</f>
        <v>110246.40000000001</v>
      </c>
      <c r="AE18" s="57">
        <f>'BAR BB| Open rates'!AE18*0.87*0.9</f>
        <v>65615.400000000009</v>
      </c>
      <c r="AF18" s="57">
        <f>'BAR BB| Open rates'!AF18*0.87*0.9</f>
        <v>57785.4</v>
      </c>
      <c r="AG18" s="57">
        <f>'BAR BB| Open rates'!AG18*0.87*0.9</f>
        <v>28814.400000000001</v>
      </c>
      <c r="AH18" s="57">
        <f>'BAR BB| Open rates'!AH18*0.87*0.9</f>
        <v>32729.4</v>
      </c>
      <c r="AI18" s="57">
        <f>'BAR BB| Open rates'!AI18*0.87*0.9</f>
        <v>31163.4</v>
      </c>
      <c r="AJ18" s="57">
        <f>'BAR BB| Open rates'!AJ18*0.87*0.9</f>
        <v>28814.400000000001</v>
      </c>
      <c r="AK18" s="57">
        <f>'BAR BB| Open rates'!AK18*0.87*0.9</f>
        <v>31163.4</v>
      </c>
      <c r="AL18" s="57">
        <f>'BAR BB| Open rates'!AL18*0.87*0.9</f>
        <v>28814.400000000001</v>
      </c>
      <c r="AM18" s="57">
        <f>'BAR BB| Open rates'!AM18*0.87*0.9</f>
        <v>31163.4</v>
      </c>
      <c r="AN18" s="57">
        <f>'BAR BB| Open rates'!AN18*0.87*0.9</f>
        <v>36644.400000000001</v>
      </c>
      <c r="AO18" s="57">
        <f>'BAR BB| Open rates'!AO18*0.87*0.9</f>
        <v>38993.4</v>
      </c>
      <c r="AP18" s="57">
        <f>'BAR BB| Open rates'!AP18*0.87*0.9</f>
        <v>44082.9</v>
      </c>
      <c r="AQ18" s="57">
        <f>'BAR BB| Open rates'!AQ18*0.87*0.9</f>
        <v>44082.9</v>
      </c>
      <c r="AR18" s="57">
        <f>'BAR BB| Open rates'!AR18*0.87*0.9</f>
        <v>46353.599999999999</v>
      </c>
      <c r="AS18" s="57">
        <f>'BAR BB| Open rates'!AS18*0.87*0.9</f>
        <v>44082.9</v>
      </c>
      <c r="AT18" s="57">
        <f>'BAR BB| Open rates'!AT18*0.87*0.9</f>
        <v>46353.599999999999</v>
      </c>
      <c r="AU18" s="57">
        <f>'BAR BB| Open rates'!AU18*0.87*0.9</f>
        <v>44082.9</v>
      </c>
      <c r="AV18" s="57">
        <f>'BAR BB| Open rates'!AV18*0.87*0.9</f>
        <v>57237.3</v>
      </c>
      <c r="AW18" s="57">
        <f>'BAR BB| Open rates'!AW18*0.87*0.9</f>
        <v>49015.8</v>
      </c>
      <c r="AX18" s="57">
        <f>'BAR BB| Open rates'!AX18*0.87*0.9</f>
        <v>34295.4</v>
      </c>
      <c r="AY18" s="57">
        <f>'BAR BB| Open rates'!AY18*0.87*0.9</f>
        <v>31163.4</v>
      </c>
      <c r="AZ18" s="57">
        <f>'BAR BB| Open rates'!AZ18*0.87*0.9</f>
        <v>34295.4</v>
      </c>
      <c r="BA18" s="57">
        <f>'BAR BB| Open rates'!BA18*0.87*0.9</f>
        <v>27248.400000000001</v>
      </c>
      <c r="BB18" s="57">
        <f>'BAR BB| Open rates'!BB18*0.87*0.9</f>
        <v>25682.400000000001</v>
      </c>
      <c r="BC18" s="57">
        <f>'BAR BB| Open rates'!BC18*0.87*0.9</f>
        <v>27248.400000000001</v>
      </c>
      <c r="BD18" s="57">
        <f>'BAR BB| Open rates'!BD18*0.87*0.9</f>
        <v>25682.400000000001</v>
      </c>
      <c r="BE18" s="57">
        <f>'BAR BB| Open rates'!BE18*0.87*0.9</f>
        <v>23959.8</v>
      </c>
      <c r="BF18" s="57">
        <f>'BAR BB| Open rates'!BF18*0.87*0.9</f>
        <v>22628.7</v>
      </c>
      <c r="BG18" s="57">
        <f>'BAR BB| Open rates'!BG18*0.87*0.9</f>
        <v>21062.7</v>
      </c>
      <c r="BH18" s="57">
        <f>'BAR BB| Open rates'!BH18*0.87*0.9</f>
        <v>21062.7</v>
      </c>
      <c r="BI18" s="57">
        <f>'BAR BB| Open rates'!BI18*0.87*0.9</f>
        <v>20279.7</v>
      </c>
      <c r="BJ18" s="57">
        <f>'BAR BB| Open rates'!BJ18*0.87*0.9</f>
        <v>21062.7</v>
      </c>
      <c r="BK18" s="57">
        <f>'BAR BB| Open rates'!BK18*0.87*0.9</f>
        <v>20279.7</v>
      </c>
      <c r="BL18" s="57">
        <f>'BAR BB| Open rates'!BL18*0.87*0.9</f>
        <v>21062.7</v>
      </c>
    </row>
    <row r="19" spans="1:64" s="36" customFormat="1" ht="12" customHeight="1" x14ac:dyDescent="0.2">
      <c r="A19" s="237">
        <v>2</v>
      </c>
      <c r="B19" s="57">
        <f>'BAR BB| Open rates'!B19*0.87*0.9</f>
        <v>33120.9</v>
      </c>
      <c r="C19" s="57">
        <f>'BAR BB| Open rates'!C19*0.87*0.9</f>
        <v>29988.9</v>
      </c>
      <c r="D19" s="57">
        <f>'BAR BB| Open rates'!D19*0.87*0.9</f>
        <v>29988.9</v>
      </c>
      <c r="E19" s="57">
        <f>'BAR BB| Open rates'!E19*0.87*0.9</f>
        <v>33120.9</v>
      </c>
      <c r="F19" s="57">
        <f>'BAR BB| Open rates'!F19*0.87*0.9</f>
        <v>29988.9</v>
      </c>
      <c r="G19" s="57">
        <f>'BAR BB| Open rates'!G19*0.87*0.9</f>
        <v>29988.9</v>
      </c>
      <c r="H19" s="57">
        <f>'BAR BB| Open rates'!H19*0.87*0.9</f>
        <v>24507.9</v>
      </c>
      <c r="I19" s="57">
        <f>'BAR BB| Open rates'!I19*0.87*0.9</f>
        <v>22785.3</v>
      </c>
      <c r="J19" s="57">
        <f>'BAR BB| Open rates'!J19*0.87*0.9</f>
        <v>21454.2</v>
      </c>
      <c r="K19" s="57">
        <f>'BAR BB| Open rates'!K19*0.87*0.9</f>
        <v>19888.2</v>
      </c>
      <c r="L19" s="57">
        <f>'BAR BB| Open rates'!L19*0.87*0.9</f>
        <v>21454.2</v>
      </c>
      <c r="M19" s="57">
        <f>'BAR BB| Open rates'!M19*0.87*0.9</f>
        <v>19888.2</v>
      </c>
      <c r="N19" s="57">
        <f>'BAR BB| Open rates'!N19*0.87*0.9</f>
        <v>21454.2</v>
      </c>
      <c r="O19" s="57">
        <f>'BAR BB| Open rates'!O19*0.87*0.9</f>
        <v>19888.2</v>
      </c>
      <c r="P19" s="57">
        <f>'BAR BB| Open rates'!P19*0.87*0.9</f>
        <v>21454.2</v>
      </c>
      <c r="Q19" s="57">
        <f>'BAR BB| Open rates'!Q19*0.87*0.9</f>
        <v>19888.2</v>
      </c>
      <c r="R19" s="57">
        <f>'BAR BB| Open rates'!R19*0.87*0.9</f>
        <v>19888.2</v>
      </c>
      <c r="S19" s="57">
        <f>'BAR BB| Open rates'!S19*0.87*0.9</f>
        <v>21454.2</v>
      </c>
      <c r="T19" s="57">
        <f>'BAR BB| Open rates'!T19*0.87*0.9</f>
        <v>19888.2</v>
      </c>
      <c r="U19" s="57">
        <f>'BAR BB| Open rates'!U19*0.87*0.9</f>
        <v>21454.2</v>
      </c>
      <c r="V19" s="57">
        <f>'BAR BB| Open rates'!V19*0.87*0.9</f>
        <v>21454.2</v>
      </c>
      <c r="W19" s="57">
        <f>'BAR BB| Open rates'!W19*0.87*0.9</f>
        <v>24507.9</v>
      </c>
      <c r="X19" s="57">
        <f>'BAR BB| Open rates'!X19*0.87*0.9</f>
        <v>29988.9</v>
      </c>
      <c r="Y19" s="57">
        <f>'BAR BB| Open rates'!Y19*0.87*0.9</f>
        <v>89183.7</v>
      </c>
      <c r="Z19" s="57">
        <f>'BAR BB| Open rates'!Z19*0.87*0.9</f>
        <v>104765.40000000001</v>
      </c>
      <c r="AA19" s="57">
        <f>'BAR BB| Open rates'!AA19*0.87*0.9</f>
        <v>112595.40000000001</v>
      </c>
      <c r="AB19" s="57">
        <f>'BAR BB| Open rates'!AB19*0.87*0.9</f>
        <v>120503.7</v>
      </c>
      <c r="AC19" s="57">
        <f>'BAR BB| Open rates'!AC19*0.87*0.9</f>
        <v>114709.5</v>
      </c>
      <c r="AD19" s="57">
        <f>'BAR BB| Open rates'!AD19*0.87*0.9</f>
        <v>112595.40000000001</v>
      </c>
      <c r="AE19" s="57">
        <f>'BAR BB| Open rates'!AE19*0.87*0.9</f>
        <v>67964.400000000009</v>
      </c>
      <c r="AF19" s="57">
        <f>'BAR BB| Open rates'!AF19*0.87*0.9</f>
        <v>60134.400000000001</v>
      </c>
      <c r="AG19" s="57">
        <f>'BAR BB| Open rates'!AG19*0.87*0.9</f>
        <v>31163.4</v>
      </c>
      <c r="AH19" s="57">
        <f>'BAR BB| Open rates'!AH19*0.87*0.9</f>
        <v>35078.400000000001</v>
      </c>
      <c r="AI19" s="57">
        <f>'BAR BB| Open rates'!AI19*0.87*0.9</f>
        <v>33512.400000000001</v>
      </c>
      <c r="AJ19" s="57">
        <f>'BAR BB| Open rates'!AJ19*0.87*0.9</f>
        <v>31163.4</v>
      </c>
      <c r="AK19" s="57">
        <f>'BAR BB| Open rates'!AK19*0.87*0.9</f>
        <v>33512.400000000001</v>
      </c>
      <c r="AL19" s="57">
        <f>'BAR BB| Open rates'!AL19*0.87*0.9</f>
        <v>31163.4</v>
      </c>
      <c r="AM19" s="57">
        <f>'BAR BB| Open rates'!AM19*0.87*0.9</f>
        <v>33512.400000000001</v>
      </c>
      <c r="AN19" s="57">
        <f>'BAR BB| Open rates'!AN19*0.87*0.9</f>
        <v>38993.4</v>
      </c>
      <c r="AO19" s="57">
        <f>'BAR BB| Open rates'!AO19*0.87*0.9</f>
        <v>41342.400000000001</v>
      </c>
      <c r="AP19" s="57">
        <f>'BAR BB| Open rates'!AP19*0.87*0.9</f>
        <v>46431.9</v>
      </c>
      <c r="AQ19" s="57">
        <f>'BAR BB| Open rates'!AQ19*0.87*0.9</f>
        <v>46431.9</v>
      </c>
      <c r="AR19" s="57">
        <f>'BAR BB| Open rates'!AR19*0.87*0.9</f>
        <v>48702.6</v>
      </c>
      <c r="AS19" s="57">
        <f>'BAR BB| Open rates'!AS19*0.87*0.9</f>
        <v>46431.9</v>
      </c>
      <c r="AT19" s="57">
        <f>'BAR BB| Open rates'!AT19*0.87*0.9</f>
        <v>48702.6</v>
      </c>
      <c r="AU19" s="57">
        <f>'BAR BB| Open rates'!AU19*0.87*0.9</f>
        <v>46431.9</v>
      </c>
      <c r="AV19" s="57">
        <f>'BAR BB| Open rates'!AV19*0.87*0.9</f>
        <v>59586.3</v>
      </c>
      <c r="AW19" s="57">
        <f>'BAR BB| Open rates'!AW19*0.87*0.9</f>
        <v>51364.800000000003</v>
      </c>
      <c r="AX19" s="57">
        <f>'BAR BB| Open rates'!AX19*0.87*0.9</f>
        <v>36644.400000000001</v>
      </c>
      <c r="AY19" s="57">
        <f>'BAR BB| Open rates'!AY19*0.87*0.9</f>
        <v>33512.400000000001</v>
      </c>
      <c r="AZ19" s="57">
        <f>'BAR BB| Open rates'!AZ19*0.87*0.9</f>
        <v>36644.400000000001</v>
      </c>
      <c r="BA19" s="57">
        <f>'BAR BB| Open rates'!BA19*0.87*0.9</f>
        <v>29597.4</v>
      </c>
      <c r="BB19" s="57">
        <f>'BAR BB| Open rates'!BB19*0.87*0.9</f>
        <v>28031.4</v>
      </c>
      <c r="BC19" s="57">
        <f>'BAR BB| Open rates'!BC19*0.87*0.9</f>
        <v>29597.4</v>
      </c>
      <c r="BD19" s="57">
        <f>'BAR BB| Open rates'!BD19*0.87*0.9</f>
        <v>28031.4</v>
      </c>
      <c r="BE19" s="57">
        <f>'BAR BB| Open rates'!BE19*0.87*0.9</f>
        <v>26308.799999999999</v>
      </c>
      <c r="BF19" s="57">
        <f>'BAR BB| Open rates'!BF19*0.87*0.9</f>
        <v>24977.7</v>
      </c>
      <c r="BG19" s="57">
        <f>'BAR BB| Open rates'!BG19*0.87*0.9</f>
        <v>23411.7</v>
      </c>
      <c r="BH19" s="57">
        <f>'BAR BB| Open rates'!BH19*0.87*0.9</f>
        <v>23411.7</v>
      </c>
      <c r="BI19" s="57">
        <f>'BAR BB| Open rates'!BI19*0.87*0.9</f>
        <v>22628.7</v>
      </c>
      <c r="BJ19" s="57">
        <f>'BAR BB| Open rates'!BJ19*0.87*0.9</f>
        <v>23411.7</v>
      </c>
      <c r="BK19" s="57">
        <f>'BAR BB| Open rates'!BK19*0.87*0.9</f>
        <v>22628.7</v>
      </c>
      <c r="BL19" s="57">
        <f>'BAR BB| Open rates'!BL19*0.87*0.9</f>
        <v>23411.7</v>
      </c>
    </row>
    <row r="20" spans="1:64"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row>
    <row r="21" spans="1:64" s="36" customFormat="1" ht="12" customHeight="1" x14ac:dyDescent="0.2">
      <c r="A21" s="237">
        <v>1</v>
      </c>
      <c r="B21" s="57">
        <f>'BAR BB| Open rates'!B21*0.87*0.9</f>
        <v>34217.1</v>
      </c>
      <c r="C21" s="57">
        <f>'BAR BB| Open rates'!C21*0.87*0.9</f>
        <v>31085.100000000002</v>
      </c>
      <c r="D21" s="57">
        <f>'BAR BB| Open rates'!D21*0.87*0.9</f>
        <v>31085.100000000002</v>
      </c>
      <c r="E21" s="57">
        <f>'BAR BB| Open rates'!E21*0.87*0.9</f>
        <v>34217.1</v>
      </c>
      <c r="F21" s="57">
        <f>'BAR BB| Open rates'!F21*0.87*0.9</f>
        <v>31085.100000000002</v>
      </c>
      <c r="G21" s="57">
        <f>'BAR BB| Open rates'!G21*0.87*0.9</f>
        <v>31085.100000000002</v>
      </c>
      <c r="H21" s="57">
        <f>'BAR BB| Open rates'!H21*0.87*0.9</f>
        <v>25604.100000000002</v>
      </c>
      <c r="I21" s="57">
        <f>'BAR BB| Open rates'!I21*0.87*0.9</f>
        <v>23881.5</v>
      </c>
      <c r="J21" s="57">
        <f>'BAR BB| Open rates'!J21*0.87*0.9</f>
        <v>22550.400000000001</v>
      </c>
      <c r="K21" s="57">
        <f>'BAR BB| Open rates'!K21*0.87*0.9</f>
        <v>20984.400000000001</v>
      </c>
      <c r="L21" s="57">
        <f>'BAR BB| Open rates'!L21*0.87*0.9</f>
        <v>22550.400000000001</v>
      </c>
      <c r="M21" s="57">
        <f>'BAR BB| Open rates'!M21*0.87*0.9</f>
        <v>20984.400000000001</v>
      </c>
      <c r="N21" s="57">
        <f>'BAR BB| Open rates'!N21*0.87*0.9</f>
        <v>22550.400000000001</v>
      </c>
      <c r="O21" s="57">
        <f>'BAR BB| Open rates'!O21*0.87*0.9</f>
        <v>20984.400000000001</v>
      </c>
      <c r="P21" s="57">
        <f>'BAR BB| Open rates'!P21*0.87*0.9</f>
        <v>22550.400000000001</v>
      </c>
      <c r="Q21" s="57">
        <f>'BAR BB| Open rates'!Q21*0.87*0.9</f>
        <v>20984.400000000001</v>
      </c>
      <c r="R21" s="57">
        <f>'BAR BB| Open rates'!R21*0.87*0.9</f>
        <v>20984.400000000001</v>
      </c>
      <c r="S21" s="57">
        <f>'BAR BB| Open rates'!S21*0.87*0.9</f>
        <v>22550.400000000001</v>
      </c>
      <c r="T21" s="57">
        <f>'BAR BB| Open rates'!T21*0.87*0.9</f>
        <v>20984.400000000001</v>
      </c>
      <c r="U21" s="57">
        <f>'BAR BB| Open rates'!U21*0.87*0.9</f>
        <v>22550.400000000001</v>
      </c>
      <c r="V21" s="57">
        <f>'BAR BB| Open rates'!V21*0.87*0.9</f>
        <v>22550.400000000001</v>
      </c>
      <c r="W21" s="57">
        <f>'BAR BB| Open rates'!W21*0.87*0.9</f>
        <v>25604.100000000002</v>
      </c>
      <c r="X21" s="57">
        <f>'BAR BB| Open rates'!X21*0.87*0.9</f>
        <v>31085.100000000002</v>
      </c>
      <c r="Y21" s="57">
        <f>'BAR BB| Open rates'!Y21*0.87*0.9</f>
        <v>87617.7</v>
      </c>
      <c r="Z21" s="57">
        <f>'BAR BB| Open rates'!Z21*0.87*0.9</f>
        <v>103199.40000000001</v>
      </c>
      <c r="AA21" s="57">
        <f>'BAR BB| Open rates'!AA21*0.87*0.9</f>
        <v>111029.40000000001</v>
      </c>
      <c r="AB21" s="57">
        <f>'BAR BB| Open rates'!AB21*0.87*0.9</f>
        <v>118937.7</v>
      </c>
      <c r="AC21" s="57">
        <f>'BAR BB| Open rates'!AC21*0.87*0.9</f>
        <v>113143.5</v>
      </c>
      <c r="AD21" s="57">
        <f>'BAR BB| Open rates'!AD21*0.87*0.9</f>
        <v>111029.40000000001</v>
      </c>
      <c r="AE21" s="57">
        <f>'BAR BB| Open rates'!AE21*0.87*0.9</f>
        <v>67103.100000000006</v>
      </c>
      <c r="AF21" s="57">
        <f>'BAR BB| Open rates'!AF21*0.87*0.9</f>
        <v>59273.1</v>
      </c>
      <c r="AG21" s="57">
        <f>'BAR BB| Open rates'!AG21*0.87*0.9</f>
        <v>30302.100000000002</v>
      </c>
      <c r="AH21" s="57">
        <f>'BAR BB| Open rates'!AH21*0.87*0.9</f>
        <v>34217.1</v>
      </c>
      <c r="AI21" s="57">
        <f>'BAR BB| Open rates'!AI21*0.87*0.9</f>
        <v>32651.100000000002</v>
      </c>
      <c r="AJ21" s="57">
        <f>'BAR BB| Open rates'!AJ21*0.87*0.9</f>
        <v>30302.100000000002</v>
      </c>
      <c r="AK21" s="57">
        <f>'BAR BB| Open rates'!AK21*0.87*0.9</f>
        <v>32651.100000000002</v>
      </c>
      <c r="AL21" s="57">
        <f>'BAR BB| Open rates'!AL21*0.87*0.9</f>
        <v>30302.100000000002</v>
      </c>
      <c r="AM21" s="57">
        <f>'BAR BB| Open rates'!AM21*0.87*0.9</f>
        <v>32651.100000000002</v>
      </c>
      <c r="AN21" s="57">
        <f>'BAR BB| Open rates'!AN21*0.87*0.9</f>
        <v>38132.1</v>
      </c>
      <c r="AO21" s="57">
        <f>'BAR BB| Open rates'!AO21*0.87*0.9</f>
        <v>40481.1</v>
      </c>
      <c r="AP21" s="57">
        <f>'BAR BB| Open rates'!AP21*0.87*0.9</f>
        <v>45179.1</v>
      </c>
      <c r="AQ21" s="57">
        <f>'BAR BB| Open rates'!AQ21*0.87*0.9</f>
        <v>45179.1</v>
      </c>
      <c r="AR21" s="57">
        <f>'BAR BB| Open rates'!AR21*0.87*0.9</f>
        <v>47449.8</v>
      </c>
      <c r="AS21" s="57">
        <f>'BAR BB| Open rates'!AS21*0.87*0.9</f>
        <v>45179.1</v>
      </c>
      <c r="AT21" s="57">
        <f>'BAR BB| Open rates'!AT21*0.87*0.9</f>
        <v>47449.8</v>
      </c>
      <c r="AU21" s="57">
        <f>'BAR BB| Open rates'!AU21*0.87*0.9</f>
        <v>45179.1</v>
      </c>
      <c r="AV21" s="57">
        <f>'BAR BB| Open rates'!AV21*0.87*0.9</f>
        <v>58803.3</v>
      </c>
      <c r="AW21" s="57">
        <f>'BAR BB| Open rates'!AW21*0.87*0.9</f>
        <v>50503.5</v>
      </c>
      <c r="AX21" s="57">
        <f>'BAR BB| Open rates'!AX21*0.87*0.9</f>
        <v>35783.1</v>
      </c>
      <c r="AY21" s="57">
        <f>'BAR BB| Open rates'!AY21*0.87*0.9</f>
        <v>32651.100000000002</v>
      </c>
      <c r="AZ21" s="57">
        <f>'BAR BB| Open rates'!AZ21*0.87*0.9</f>
        <v>35783.1</v>
      </c>
      <c r="BA21" s="57">
        <f>'BAR BB| Open rates'!BA21*0.87*0.9</f>
        <v>28736.100000000002</v>
      </c>
      <c r="BB21" s="57">
        <f>'BAR BB| Open rates'!BB21*0.87*0.9</f>
        <v>27170.100000000002</v>
      </c>
      <c r="BC21" s="57">
        <f>'BAR BB| Open rates'!BC21*0.87*0.9</f>
        <v>28736.100000000002</v>
      </c>
      <c r="BD21" s="57">
        <f>'BAR BB| Open rates'!BD21*0.87*0.9</f>
        <v>27170.100000000002</v>
      </c>
      <c r="BE21" s="57">
        <f>'BAR BB| Open rates'!BE21*0.87*0.9</f>
        <v>23881.5</v>
      </c>
      <c r="BF21" s="57">
        <f>'BAR BB| Open rates'!BF21*0.87*0.9</f>
        <v>22550.400000000001</v>
      </c>
      <c r="BG21" s="57">
        <f>'BAR BB| Open rates'!BG21*0.87*0.9</f>
        <v>20984.400000000001</v>
      </c>
      <c r="BH21" s="57">
        <f>'BAR BB| Open rates'!BH21*0.87*0.9</f>
        <v>20984.400000000001</v>
      </c>
      <c r="BI21" s="57">
        <f>'BAR BB| Open rates'!BI21*0.87*0.9</f>
        <v>20201.400000000001</v>
      </c>
      <c r="BJ21" s="57">
        <f>'BAR BB| Open rates'!BJ21*0.87*0.9</f>
        <v>20984.400000000001</v>
      </c>
      <c r="BK21" s="57">
        <f>'BAR BB| Open rates'!BK21*0.87*0.9</f>
        <v>20201.400000000001</v>
      </c>
      <c r="BL21" s="57">
        <f>'BAR BB| Open rates'!BL21*0.87*0.9</f>
        <v>20984.400000000001</v>
      </c>
    </row>
    <row r="22" spans="1:64" s="36" customFormat="1" ht="12" customHeight="1" x14ac:dyDescent="0.2">
      <c r="A22" s="237">
        <v>2</v>
      </c>
      <c r="B22" s="57">
        <f>'BAR BB| Open rates'!B22*0.87*0.9</f>
        <v>36174.6</v>
      </c>
      <c r="C22" s="57">
        <f>'BAR BB| Open rates'!C22*0.87*0.9</f>
        <v>33042.6</v>
      </c>
      <c r="D22" s="57">
        <f>'BAR BB| Open rates'!D22*0.87*0.9</f>
        <v>33042.6</v>
      </c>
      <c r="E22" s="57">
        <f>'BAR BB| Open rates'!E22*0.87*0.9</f>
        <v>36174.6</v>
      </c>
      <c r="F22" s="57">
        <f>'BAR BB| Open rates'!F22*0.87*0.9</f>
        <v>33042.6</v>
      </c>
      <c r="G22" s="57">
        <f>'BAR BB| Open rates'!G22*0.87*0.9</f>
        <v>33042.6</v>
      </c>
      <c r="H22" s="57">
        <f>'BAR BB| Open rates'!H22*0.87*0.9</f>
        <v>27561.600000000002</v>
      </c>
      <c r="I22" s="57">
        <f>'BAR BB| Open rates'!I22*0.87*0.9</f>
        <v>25839</v>
      </c>
      <c r="J22" s="57">
        <f>'BAR BB| Open rates'!J22*0.87*0.9</f>
        <v>24507.9</v>
      </c>
      <c r="K22" s="57">
        <f>'BAR BB| Open rates'!K22*0.87*0.9</f>
        <v>22941.9</v>
      </c>
      <c r="L22" s="57">
        <f>'BAR BB| Open rates'!L22*0.87*0.9</f>
        <v>24507.9</v>
      </c>
      <c r="M22" s="57">
        <f>'BAR BB| Open rates'!M22*0.87*0.9</f>
        <v>22941.9</v>
      </c>
      <c r="N22" s="57">
        <f>'BAR BB| Open rates'!N22*0.87*0.9</f>
        <v>24507.9</v>
      </c>
      <c r="O22" s="57">
        <f>'BAR BB| Open rates'!O22*0.87*0.9</f>
        <v>22941.9</v>
      </c>
      <c r="P22" s="57">
        <f>'BAR BB| Open rates'!P22*0.87*0.9</f>
        <v>24507.9</v>
      </c>
      <c r="Q22" s="57">
        <f>'BAR BB| Open rates'!Q22*0.87*0.9</f>
        <v>22941.9</v>
      </c>
      <c r="R22" s="57">
        <f>'BAR BB| Open rates'!R22*0.87*0.9</f>
        <v>22941.9</v>
      </c>
      <c r="S22" s="57">
        <f>'BAR BB| Open rates'!S22*0.87*0.9</f>
        <v>24507.9</v>
      </c>
      <c r="T22" s="57">
        <f>'BAR BB| Open rates'!T22*0.87*0.9</f>
        <v>22941.9</v>
      </c>
      <c r="U22" s="57">
        <f>'BAR BB| Open rates'!U22*0.87*0.9</f>
        <v>24507.9</v>
      </c>
      <c r="V22" s="57">
        <f>'BAR BB| Open rates'!V22*0.87*0.9</f>
        <v>24507.9</v>
      </c>
      <c r="W22" s="57">
        <f>'BAR BB| Open rates'!W22*0.87*0.9</f>
        <v>27561.600000000002</v>
      </c>
      <c r="X22" s="57">
        <f>'BAR BB| Open rates'!X22*0.87*0.9</f>
        <v>33042.6</v>
      </c>
      <c r="Y22" s="57">
        <f>'BAR BB| Open rates'!Y22*0.87*0.9</f>
        <v>89966.7</v>
      </c>
      <c r="Z22" s="57">
        <f>'BAR BB| Open rates'!Z22*0.87*0.9</f>
        <v>105548.40000000001</v>
      </c>
      <c r="AA22" s="57">
        <f>'BAR BB| Open rates'!AA22*0.87*0.9</f>
        <v>113378.40000000001</v>
      </c>
      <c r="AB22" s="57">
        <f>'BAR BB| Open rates'!AB22*0.87*0.9</f>
        <v>121286.7</v>
      </c>
      <c r="AC22" s="57">
        <f>'BAR BB| Open rates'!AC22*0.87*0.9</f>
        <v>115492.5</v>
      </c>
      <c r="AD22" s="57">
        <f>'BAR BB| Open rates'!AD22*0.87*0.9</f>
        <v>113378.40000000001</v>
      </c>
      <c r="AE22" s="57">
        <f>'BAR BB| Open rates'!AE22*0.87*0.9</f>
        <v>69452.100000000006</v>
      </c>
      <c r="AF22" s="57">
        <f>'BAR BB| Open rates'!AF22*0.87*0.9</f>
        <v>61622.1</v>
      </c>
      <c r="AG22" s="57">
        <f>'BAR BB| Open rates'!AG22*0.87*0.9</f>
        <v>32651.100000000002</v>
      </c>
      <c r="AH22" s="57">
        <f>'BAR BB| Open rates'!AH22*0.87*0.9</f>
        <v>36566.1</v>
      </c>
      <c r="AI22" s="57">
        <f>'BAR BB| Open rates'!AI22*0.87*0.9</f>
        <v>35000.1</v>
      </c>
      <c r="AJ22" s="57">
        <f>'BAR BB| Open rates'!AJ22*0.87*0.9</f>
        <v>32651.100000000002</v>
      </c>
      <c r="AK22" s="57">
        <f>'BAR BB| Open rates'!AK22*0.87*0.9</f>
        <v>35000.1</v>
      </c>
      <c r="AL22" s="57">
        <f>'BAR BB| Open rates'!AL22*0.87*0.9</f>
        <v>32651.100000000002</v>
      </c>
      <c r="AM22" s="57">
        <f>'BAR BB| Open rates'!AM22*0.87*0.9</f>
        <v>35000.1</v>
      </c>
      <c r="AN22" s="57">
        <f>'BAR BB| Open rates'!AN22*0.87*0.9</f>
        <v>40481.1</v>
      </c>
      <c r="AO22" s="57">
        <f>'BAR BB| Open rates'!AO22*0.87*0.9</f>
        <v>42830.1</v>
      </c>
      <c r="AP22" s="57">
        <f>'BAR BB| Open rates'!AP22*0.87*0.9</f>
        <v>47528.1</v>
      </c>
      <c r="AQ22" s="57">
        <f>'BAR BB| Open rates'!AQ22*0.87*0.9</f>
        <v>47528.1</v>
      </c>
      <c r="AR22" s="57">
        <f>'BAR BB| Open rates'!AR22*0.87*0.9</f>
        <v>49798.8</v>
      </c>
      <c r="AS22" s="57">
        <f>'BAR BB| Open rates'!AS22*0.87*0.9</f>
        <v>47528.1</v>
      </c>
      <c r="AT22" s="57">
        <f>'BAR BB| Open rates'!AT22*0.87*0.9</f>
        <v>49798.8</v>
      </c>
      <c r="AU22" s="57">
        <f>'BAR BB| Open rates'!AU22*0.87*0.9</f>
        <v>47528.1</v>
      </c>
      <c r="AV22" s="57">
        <f>'BAR BB| Open rates'!AV22*0.87*0.9</f>
        <v>61152.3</v>
      </c>
      <c r="AW22" s="57">
        <f>'BAR BB| Open rates'!AW22*0.87*0.9</f>
        <v>52852.5</v>
      </c>
      <c r="AX22" s="57">
        <f>'BAR BB| Open rates'!AX22*0.87*0.9</f>
        <v>38132.1</v>
      </c>
      <c r="AY22" s="57">
        <f>'BAR BB| Open rates'!AY22*0.87*0.9</f>
        <v>35000.1</v>
      </c>
      <c r="AZ22" s="57">
        <f>'BAR BB| Open rates'!AZ22*0.87*0.9</f>
        <v>38132.1</v>
      </c>
      <c r="BA22" s="57">
        <f>'BAR BB| Open rates'!BA22*0.87*0.9</f>
        <v>31085.100000000002</v>
      </c>
      <c r="BB22" s="57">
        <f>'BAR BB| Open rates'!BB22*0.87*0.9</f>
        <v>29519.100000000002</v>
      </c>
      <c r="BC22" s="57">
        <f>'BAR BB| Open rates'!BC22*0.87*0.9</f>
        <v>31085.100000000002</v>
      </c>
      <c r="BD22" s="57">
        <f>'BAR BB| Open rates'!BD22*0.87*0.9</f>
        <v>29519.100000000002</v>
      </c>
      <c r="BE22" s="57">
        <f>'BAR BB| Open rates'!BE22*0.87*0.9</f>
        <v>26230.5</v>
      </c>
      <c r="BF22" s="57">
        <f>'BAR BB| Open rates'!BF22*0.87*0.9</f>
        <v>24899.4</v>
      </c>
      <c r="BG22" s="57">
        <f>'BAR BB| Open rates'!BG22*0.87*0.9</f>
        <v>23333.4</v>
      </c>
      <c r="BH22" s="57">
        <f>'BAR BB| Open rates'!BH22*0.87*0.9</f>
        <v>23333.4</v>
      </c>
      <c r="BI22" s="57">
        <f>'BAR BB| Open rates'!BI22*0.87*0.9</f>
        <v>22550.400000000001</v>
      </c>
      <c r="BJ22" s="57">
        <f>'BAR BB| Open rates'!BJ22*0.87*0.9</f>
        <v>23333.4</v>
      </c>
      <c r="BK22" s="57">
        <f>'BAR BB| Open rates'!BK22*0.87*0.9</f>
        <v>22550.400000000001</v>
      </c>
      <c r="BL22" s="57">
        <f>'BAR BB| Open rates'!BL22*0.87*0.9</f>
        <v>23333.4</v>
      </c>
    </row>
    <row r="23" spans="1:64"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row>
    <row r="24" spans="1:64" s="36" customFormat="1" ht="12" customHeight="1" x14ac:dyDescent="0.2">
      <c r="A24" s="237">
        <v>1</v>
      </c>
      <c r="B24" s="57">
        <f>'BAR BB| Open rates'!B24*0.87*0.9</f>
        <v>42830.1</v>
      </c>
      <c r="C24" s="57">
        <f>'BAR BB| Open rates'!C24*0.87*0.9</f>
        <v>39698.1</v>
      </c>
      <c r="D24" s="57">
        <f>'BAR BB| Open rates'!D24*0.87*0.9</f>
        <v>39698.1</v>
      </c>
      <c r="E24" s="57">
        <f>'BAR BB| Open rates'!E24*0.87*0.9</f>
        <v>42830.1</v>
      </c>
      <c r="F24" s="57">
        <f>'BAR BB| Open rates'!F24*0.87*0.9</f>
        <v>39698.1</v>
      </c>
      <c r="G24" s="57">
        <f>'BAR BB| Open rates'!G24*0.87*0.9</f>
        <v>39698.1</v>
      </c>
      <c r="H24" s="57">
        <f>'BAR BB| Open rates'!H24*0.87*0.9</f>
        <v>34217.1</v>
      </c>
      <c r="I24" s="57">
        <f>'BAR BB| Open rates'!I24*0.87*0.9</f>
        <v>32494.5</v>
      </c>
      <c r="J24" s="57">
        <f>'BAR BB| Open rates'!J24*0.87*0.9</f>
        <v>31163.4</v>
      </c>
      <c r="K24" s="57">
        <f>'BAR BB| Open rates'!K24*0.87*0.9</f>
        <v>29597.4</v>
      </c>
      <c r="L24" s="57">
        <f>'BAR BB| Open rates'!L24*0.87*0.9</f>
        <v>31163.4</v>
      </c>
      <c r="M24" s="57">
        <f>'BAR BB| Open rates'!M24*0.87*0.9</f>
        <v>29597.4</v>
      </c>
      <c r="N24" s="57">
        <f>'BAR BB| Open rates'!N24*0.87*0.9</f>
        <v>31163.4</v>
      </c>
      <c r="O24" s="57">
        <f>'BAR BB| Open rates'!O24*0.87*0.9</f>
        <v>29597.4</v>
      </c>
      <c r="P24" s="57">
        <f>'BAR BB| Open rates'!P24*0.87*0.9</f>
        <v>31163.4</v>
      </c>
      <c r="Q24" s="57">
        <f>'BAR BB| Open rates'!Q24*0.87*0.9</f>
        <v>29597.4</v>
      </c>
      <c r="R24" s="57">
        <f>'BAR BB| Open rates'!R24*0.87*0.9</f>
        <v>29597.4</v>
      </c>
      <c r="S24" s="57">
        <f>'BAR BB| Open rates'!S24*0.87*0.9</f>
        <v>31163.4</v>
      </c>
      <c r="T24" s="57">
        <f>'BAR BB| Open rates'!T24*0.87*0.9</f>
        <v>29597.4</v>
      </c>
      <c r="U24" s="57">
        <f>'BAR BB| Open rates'!U24*0.87*0.9</f>
        <v>31163.4</v>
      </c>
      <c r="V24" s="57">
        <f>'BAR BB| Open rates'!V24*0.87*0.9</f>
        <v>31163.4</v>
      </c>
      <c r="W24" s="57">
        <f>'BAR BB| Open rates'!W24*0.87*0.9</f>
        <v>34217.1</v>
      </c>
      <c r="X24" s="57">
        <f>'BAR BB| Open rates'!X24*0.87*0.9</f>
        <v>39698.1</v>
      </c>
      <c r="Y24" s="57">
        <f>'BAR BB| Open rates'!Y24*0.87*0.9</f>
        <v>140861.70000000001</v>
      </c>
      <c r="Z24" s="57">
        <f>'BAR BB| Open rates'!Z24*0.87*0.9</f>
        <v>156443.4</v>
      </c>
      <c r="AA24" s="57">
        <f>'BAR BB| Open rates'!AA24*0.87*0.9</f>
        <v>164273.4</v>
      </c>
      <c r="AB24" s="57">
        <f>'BAR BB| Open rates'!AB24*0.87*0.9</f>
        <v>172181.7</v>
      </c>
      <c r="AC24" s="57">
        <f>'BAR BB| Open rates'!AC24*0.87*0.9</f>
        <v>166387.5</v>
      </c>
      <c r="AD24" s="57">
        <f>'BAR BB| Open rates'!AD24*0.87*0.9</f>
        <v>164273.4</v>
      </c>
      <c r="AE24" s="57">
        <f>'BAR BB| Open rates'!AE24*0.87*0.9</f>
        <v>78848.100000000006</v>
      </c>
      <c r="AF24" s="57">
        <f>'BAR BB| Open rates'!AF24*0.87*0.9</f>
        <v>71018.100000000006</v>
      </c>
      <c r="AG24" s="57">
        <f>'BAR BB| Open rates'!AG24*0.87*0.9</f>
        <v>42047.1</v>
      </c>
      <c r="AH24" s="57">
        <f>'BAR BB| Open rates'!AH24*0.87*0.9</f>
        <v>45962.1</v>
      </c>
      <c r="AI24" s="57">
        <f>'BAR BB| Open rates'!AI24*0.87*0.9</f>
        <v>44396.1</v>
      </c>
      <c r="AJ24" s="57">
        <f>'BAR BB| Open rates'!AJ24*0.87*0.9</f>
        <v>42047.1</v>
      </c>
      <c r="AK24" s="57">
        <f>'BAR BB| Open rates'!AK24*0.87*0.9</f>
        <v>44396.1</v>
      </c>
      <c r="AL24" s="57">
        <f>'BAR BB| Open rates'!AL24*0.87*0.9</f>
        <v>42047.1</v>
      </c>
      <c r="AM24" s="57">
        <f>'BAR BB| Open rates'!AM24*0.87*0.9</f>
        <v>44396.1</v>
      </c>
      <c r="AN24" s="57">
        <f>'BAR BB| Open rates'!AN24*0.87*0.9</f>
        <v>49877.1</v>
      </c>
      <c r="AO24" s="57">
        <f>'BAR BB| Open rates'!AO24*0.87*0.9</f>
        <v>52226.1</v>
      </c>
      <c r="AP24" s="57">
        <f>'BAR BB| Open rates'!AP24*0.87*0.9</f>
        <v>61622.1</v>
      </c>
      <c r="AQ24" s="57">
        <f>'BAR BB| Open rates'!AQ24*0.87*0.9</f>
        <v>61622.1</v>
      </c>
      <c r="AR24" s="57">
        <f>'BAR BB| Open rates'!AR24*0.87*0.9</f>
        <v>63892.800000000003</v>
      </c>
      <c r="AS24" s="57">
        <f>'BAR BB| Open rates'!AS24*0.87*0.9</f>
        <v>61622.1</v>
      </c>
      <c r="AT24" s="57">
        <f>'BAR BB| Open rates'!AT24*0.87*0.9</f>
        <v>63892.800000000003</v>
      </c>
      <c r="AU24" s="57">
        <f>'BAR BB| Open rates'!AU24*0.87*0.9</f>
        <v>61622.1</v>
      </c>
      <c r="AV24" s="57">
        <f>'BAR BB| Open rates'!AV24*0.87*0.9</f>
        <v>76812.3</v>
      </c>
      <c r="AW24" s="57">
        <f>'BAR BB| Open rates'!AW24*0.87*0.9</f>
        <v>62248.5</v>
      </c>
      <c r="AX24" s="57">
        <f>'BAR BB| Open rates'!AX24*0.87*0.9</f>
        <v>47528.1</v>
      </c>
      <c r="AY24" s="57">
        <f>'BAR BB| Open rates'!AY24*0.87*0.9</f>
        <v>44396.1</v>
      </c>
      <c r="AZ24" s="57">
        <f>'BAR BB| Open rates'!AZ24*0.87*0.9</f>
        <v>47528.1</v>
      </c>
      <c r="BA24" s="57">
        <f>'BAR BB| Open rates'!BA24*0.87*0.9</f>
        <v>40481.1</v>
      </c>
      <c r="BB24" s="57">
        <f>'BAR BB| Open rates'!BB24*0.87*0.9</f>
        <v>38915.1</v>
      </c>
      <c r="BC24" s="57">
        <f>'BAR BB| Open rates'!BC24*0.87*0.9</f>
        <v>40481.1</v>
      </c>
      <c r="BD24" s="57">
        <f>'BAR BB| Open rates'!BD24*0.87*0.9</f>
        <v>38915.1</v>
      </c>
      <c r="BE24" s="57">
        <f>'BAR BB| Open rates'!BE24*0.87*0.9</f>
        <v>32494.5</v>
      </c>
      <c r="BF24" s="57">
        <f>'BAR BB| Open rates'!BF24*0.87*0.9</f>
        <v>31163.4</v>
      </c>
      <c r="BG24" s="57">
        <f>'BAR BB| Open rates'!BG24*0.87*0.9</f>
        <v>29597.4</v>
      </c>
      <c r="BH24" s="57">
        <f>'BAR BB| Open rates'!BH24*0.87*0.9</f>
        <v>29597.4</v>
      </c>
      <c r="BI24" s="57">
        <f>'BAR BB| Open rates'!BI24*0.87*0.9</f>
        <v>28814.400000000001</v>
      </c>
      <c r="BJ24" s="57">
        <f>'BAR BB| Open rates'!BJ24*0.87*0.9</f>
        <v>29597.4</v>
      </c>
      <c r="BK24" s="57">
        <f>'BAR BB| Open rates'!BK24*0.87*0.9</f>
        <v>28814.400000000001</v>
      </c>
      <c r="BL24" s="57">
        <f>'BAR BB| Open rates'!BL24*0.87*0.9</f>
        <v>29597.4</v>
      </c>
    </row>
    <row r="25" spans="1:64" s="36" customFormat="1" ht="12" customHeight="1" x14ac:dyDescent="0.2">
      <c r="A25" s="237">
        <v>2</v>
      </c>
      <c r="B25" s="57">
        <f>'BAR BB| Open rates'!B25*0.87*0.9</f>
        <v>44787.6</v>
      </c>
      <c r="C25" s="57">
        <f>'BAR BB| Open rates'!C25*0.87*0.9</f>
        <v>41655.599999999999</v>
      </c>
      <c r="D25" s="57">
        <f>'BAR BB| Open rates'!D25*0.87*0.9</f>
        <v>41655.599999999999</v>
      </c>
      <c r="E25" s="57">
        <f>'BAR BB| Open rates'!E25*0.87*0.9</f>
        <v>44787.6</v>
      </c>
      <c r="F25" s="57">
        <f>'BAR BB| Open rates'!F25*0.87*0.9</f>
        <v>41655.599999999999</v>
      </c>
      <c r="G25" s="57">
        <f>'BAR BB| Open rates'!G25*0.87*0.9</f>
        <v>41655.599999999999</v>
      </c>
      <c r="H25" s="57">
        <f>'BAR BB| Open rates'!H25*0.87*0.9</f>
        <v>36174.6</v>
      </c>
      <c r="I25" s="57">
        <f>'BAR BB| Open rates'!I25*0.87*0.9</f>
        <v>34452</v>
      </c>
      <c r="J25" s="57">
        <f>'BAR BB| Open rates'!J25*0.87*0.9</f>
        <v>33120.9</v>
      </c>
      <c r="K25" s="57">
        <f>'BAR BB| Open rates'!K25*0.87*0.9</f>
        <v>31554.9</v>
      </c>
      <c r="L25" s="57">
        <f>'BAR BB| Open rates'!L25*0.87*0.9</f>
        <v>33120.9</v>
      </c>
      <c r="M25" s="57">
        <f>'BAR BB| Open rates'!M25*0.87*0.9</f>
        <v>31554.9</v>
      </c>
      <c r="N25" s="57">
        <f>'BAR BB| Open rates'!N25*0.87*0.9</f>
        <v>33120.9</v>
      </c>
      <c r="O25" s="57">
        <f>'BAR BB| Open rates'!O25*0.87*0.9</f>
        <v>31554.9</v>
      </c>
      <c r="P25" s="57">
        <f>'BAR BB| Open rates'!P25*0.87*0.9</f>
        <v>33120.9</v>
      </c>
      <c r="Q25" s="57">
        <f>'BAR BB| Open rates'!Q25*0.87*0.9</f>
        <v>31554.9</v>
      </c>
      <c r="R25" s="57">
        <f>'BAR BB| Open rates'!R25*0.87*0.9</f>
        <v>31554.9</v>
      </c>
      <c r="S25" s="57">
        <f>'BAR BB| Open rates'!S25*0.87*0.9</f>
        <v>33120.9</v>
      </c>
      <c r="T25" s="57">
        <f>'BAR BB| Open rates'!T25*0.87*0.9</f>
        <v>31554.9</v>
      </c>
      <c r="U25" s="57">
        <f>'BAR BB| Open rates'!U25*0.87*0.9</f>
        <v>33120.9</v>
      </c>
      <c r="V25" s="57">
        <f>'BAR BB| Open rates'!V25*0.87*0.9</f>
        <v>33120.9</v>
      </c>
      <c r="W25" s="57">
        <f>'BAR BB| Open rates'!W25*0.87*0.9</f>
        <v>36174.6</v>
      </c>
      <c r="X25" s="57">
        <f>'BAR BB| Open rates'!X25*0.87*0.9</f>
        <v>41655.599999999999</v>
      </c>
      <c r="Y25" s="57">
        <f>'BAR BB| Open rates'!Y25*0.87*0.9</f>
        <v>143210.70000000001</v>
      </c>
      <c r="Z25" s="57">
        <f>'BAR BB| Open rates'!Z25*0.87*0.9</f>
        <v>158792.4</v>
      </c>
      <c r="AA25" s="57">
        <f>'BAR BB| Open rates'!AA25*0.87*0.9</f>
        <v>166622.39999999999</v>
      </c>
      <c r="AB25" s="57">
        <f>'BAR BB| Open rates'!AB25*0.87*0.9</f>
        <v>174530.7</v>
      </c>
      <c r="AC25" s="57">
        <f>'BAR BB| Open rates'!AC25*0.87*0.9</f>
        <v>168736.5</v>
      </c>
      <c r="AD25" s="57">
        <f>'BAR BB| Open rates'!AD25*0.87*0.9</f>
        <v>166622.39999999999</v>
      </c>
      <c r="AE25" s="57">
        <f>'BAR BB| Open rates'!AE25*0.87*0.9</f>
        <v>81197.100000000006</v>
      </c>
      <c r="AF25" s="57">
        <f>'BAR BB| Open rates'!AF25*0.87*0.9</f>
        <v>73367.100000000006</v>
      </c>
      <c r="AG25" s="57">
        <f>'BAR BB| Open rates'!AG25*0.87*0.9</f>
        <v>44396.1</v>
      </c>
      <c r="AH25" s="57">
        <f>'BAR BB| Open rates'!AH25*0.87*0.9</f>
        <v>48311.1</v>
      </c>
      <c r="AI25" s="57">
        <f>'BAR BB| Open rates'!AI25*0.87*0.9</f>
        <v>46745.1</v>
      </c>
      <c r="AJ25" s="57">
        <f>'BAR BB| Open rates'!AJ25*0.87*0.9</f>
        <v>44396.1</v>
      </c>
      <c r="AK25" s="57">
        <f>'BAR BB| Open rates'!AK25*0.87*0.9</f>
        <v>46745.1</v>
      </c>
      <c r="AL25" s="57">
        <f>'BAR BB| Open rates'!AL25*0.87*0.9</f>
        <v>44396.1</v>
      </c>
      <c r="AM25" s="57">
        <f>'BAR BB| Open rates'!AM25*0.87*0.9</f>
        <v>46745.1</v>
      </c>
      <c r="AN25" s="57">
        <f>'BAR BB| Open rates'!AN25*0.87*0.9</f>
        <v>52226.1</v>
      </c>
      <c r="AO25" s="57">
        <f>'BAR BB| Open rates'!AO25*0.87*0.9</f>
        <v>54575.1</v>
      </c>
      <c r="AP25" s="57">
        <f>'BAR BB| Open rates'!AP25*0.87*0.9</f>
        <v>63971.1</v>
      </c>
      <c r="AQ25" s="57">
        <f>'BAR BB| Open rates'!AQ25*0.87*0.9</f>
        <v>63971.1</v>
      </c>
      <c r="AR25" s="57">
        <f>'BAR BB| Open rates'!AR25*0.87*0.9</f>
        <v>66241.8</v>
      </c>
      <c r="AS25" s="57">
        <f>'BAR BB| Open rates'!AS25*0.87*0.9</f>
        <v>63971.1</v>
      </c>
      <c r="AT25" s="57">
        <f>'BAR BB| Open rates'!AT25*0.87*0.9</f>
        <v>66241.8</v>
      </c>
      <c r="AU25" s="57">
        <f>'BAR BB| Open rates'!AU25*0.87*0.9</f>
        <v>63971.1</v>
      </c>
      <c r="AV25" s="57">
        <f>'BAR BB| Open rates'!AV25*0.87*0.9</f>
        <v>79161.3</v>
      </c>
      <c r="AW25" s="57">
        <f>'BAR BB| Open rates'!AW25*0.87*0.9</f>
        <v>64597.5</v>
      </c>
      <c r="AX25" s="57">
        <f>'BAR BB| Open rates'!AX25*0.87*0.9</f>
        <v>49877.1</v>
      </c>
      <c r="AY25" s="57">
        <f>'BAR BB| Open rates'!AY25*0.87*0.9</f>
        <v>46745.1</v>
      </c>
      <c r="AZ25" s="57">
        <f>'BAR BB| Open rates'!AZ25*0.87*0.9</f>
        <v>49877.1</v>
      </c>
      <c r="BA25" s="57">
        <f>'BAR BB| Open rates'!BA25*0.87*0.9</f>
        <v>42830.1</v>
      </c>
      <c r="BB25" s="57">
        <f>'BAR BB| Open rates'!BB25*0.87*0.9</f>
        <v>41264.1</v>
      </c>
      <c r="BC25" s="57">
        <f>'BAR BB| Open rates'!BC25*0.87*0.9</f>
        <v>42830.1</v>
      </c>
      <c r="BD25" s="57">
        <f>'BAR BB| Open rates'!BD25*0.87*0.9</f>
        <v>41264.1</v>
      </c>
      <c r="BE25" s="57">
        <f>'BAR BB| Open rates'!BE25*0.87*0.9</f>
        <v>34843.5</v>
      </c>
      <c r="BF25" s="57">
        <f>'BAR BB| Open rates'!BF25*0.87*0.9</f>
        <v>33512.400000000001</v>
      </c>
      <c r="BG25" s="57">
        <f>'BAR BB| Open rates'!BG25*0.87*0.9</f>
        <v>31946.400000000001</v>
      </c>
      <c r="BH25" s="57">
        <f>'BAR BB| Open rates'!BH25*0.87*0.9</f>
        <v>31946.400000000001</v>
      </c>
      <c r="BI25" s="57">
        <f>'BAR BB| Open rates'!BI25*0.87*0.9</f>
        <v>31163.4</v>
      </c>
      <c r="BJ25" s="57">
        <f>'BAR BB| Open rates'!BJ25*0.87*0.9</f>
        <v>31946.400000000001</v>
      </c>
      <c r="BK25" s="57">
        <f>'BAR BB| Open rates'!BK25*0.87*0.9</f>
        <v>31163.4</v>
      </c>
      <c r="BL25" s="57">
        <f>'BAR BB| Open rates'!BL25*0.87*0.9</f>
        <v>31946.400000000001</v>
      </c>
    </row>
    <row r="26" spans="1:64" s="36" customFormat="1" ht="12" customHeight="1" x14ac:dyDescent="0.2">
      <c r="A26" s="237">
        <v>3</v>
      </c>
      <c r="B26" s="57">
        <f>'BAR BB| Open rates'!B26*0.87*0.9</f>
        <v>46745.1</v>
      </c>
      <c r="C26" s="57">
        <f>'BAR BB| Open rates'!C26*0.87*0.9</f>
        <v>43613.1</v>
      </c>
      <c r="D26" s="57">
        <f>'BAR BB| Open rates'!D26*0.87*0.9</f>
        <v>43613.1</v>
      </c>
      <c r="E26" s="57">
        <f>'BAR BB| Open rates'!E26*0.87*0.9</f>
        <v>46745.1</v>
      </c>
      <c r="F26" s="57">
        <f>'BAR BB| Open rates'!F26*0.87*0.9</f>
        <v>43613.1</v>
      </c>
      <c r="G26" s="57">
        <f>'BAR BB| Open rates'!G26*0.87*0.9</f>
        <v>43613.1</v>
      </c>
      <c r="H26" s="57">
        <f>'BAR BB| Open rates'!H26*0.87*0.9</f>
        <v>38132.1</v>
      </c>
      <c r="I26" s="57">
        <f>'BAR BB| Open rates'!I26*0.87*0.9</f>
        <v>36409.5</v>
      </c>
      <c r="J26" s="57">
        <f>'BAR BB| Open rates'!J26*0.87*0.9</f>
        <v>35078.400000000001</v>
      </c>
      <c r="K26" s="57">
        <f>'BAR BB| Open rates'!K26*0.87*0.9</f>
        <v>33512.400000000001</v>
      </c>
      <c r="L26" s="57">
        <f>'BAR BB| Open rates'!L26*0.87*0.9</f>
        <v>35078.400000000001</v>
      </c>
      <c r="M26" s="57">
        <f>'BAR BB| Open rates'!M26*0.87*0.9</f>
        <v>33512.400000000001</v>
      </c>
      <c r="N26" s="57">
        <f>'BAR BB| Open rates'!N26*0.87*0.9</f>
        <v>35078.400000000001</v>
      </c>
      <c r="O26" s="57">
        <f>'BAR BB| Open rates'!O26*0.87*0.9</f>
        <v>33512.400000000001</v>
      </c>
      <c r="P26" s="57">
        <f>'BAR BB| Open rates'!P26*0.87*0.9</f>
        <v>35078.400000000001</v>
      </c>
      <c r="Q26" s="57">
        <f>'BAR BB| Open rates'!Q26*0.87*0.9</f>
        <v>33512.400000000001</v>
      </c>
      <c r="R26" s="57">
        <f>'BAR BB| Open rates'!R26*0.87*0.9</f>
        <v>33512.400000000001</v>
      </c>
      <c r="S26" s="57">
        <f>'BAR BB| Open rates'!S26*0.87*0.9</f>
        <v>35078.400000000001</v>
      </c>
      <c r="T26" s="57">
        <f>'BAR BB| Open rates'!T26*0.87*0.9</f>
        <v>33512.400000000001</v>
      </c>
      <c r="U26" s="57">
        <f>'BAR BB| Open rates'!U26*0.87*0.9</f>
        <v>35078.400000000001</v>
      </c>
      <c r="V26" s="57">
        <f>'BAR BB| Open rates'!V26*0.87*0.9</f>
        <v>35078.400000000001</v>
      </c>
      <c r="W26" s="57">
        <f>'BAR BB| Open rates'!W26*0.87*0.9</f>
        <v>38132.1</v>
      </c>
      <c r="X26" s="57">
        <f>'BAR BB| Open rates'!X26*0.87*0.9</f>
        <v>43613.1</v>
      </c>
      <c r="Y26" s="57">
        <f>'BAR BB| Open rates'!Y26*0.87*0.9</f>
        <v>145559.70000000001</v>
      </c>
      <c r="Z26" s="57">
        <f>'BAR BB| Open rates'!Z26*0.87*0.9</f>
        <v>161141.4</v>
      </c>
      <c r="AA26" s="57">
        <f>'BAR BB| Open rates'!AA26*0.87*0.9</f>
        <v>168971.4</v>
      </c>
      <c r="AB26" s="57">
        <f>'BAR BB| Open rates'!AB26*0.87*0.9</f>
        <v>176879.7</v>
      </c>
      <c r="AC26" s="57">
        <f>'BAR BB| Open rates'!AC26*0.87*0.9</f>
        <v>171085.5</v>
      </c>
      <c r="AD26" s="57">
        <f>'BAR BB| Open rates'!AD26*0.87*0.9</f>
        <v>168971.4</v>
      </c>
      <c r="AE26" s="57">
        <f>'BAR BB| Open rates'!AE26*0.87*0.9</f>
        <v>83546.100000000006</v>
      </c>
      <c r="AF26" s="57">
        <f>'BAR BB| Open rates'!AF26*0.87*0.9</f>
        <v>75716.100000000006</v>
      </c>
      <c r="AG26" s="57">
        <f>'BAR BB| Open rates'!AG26*0.87*0.9</f>
        <v>46745.1</v>
      </c>
      <c r="AH26" s="57">
        <f>'BAR BB| Open rates'!AH26*0.87*0.9</f>
        <v>50660.1</v>
      </c>
      <c r="AI26" s="57">
        <f>'BAR BB| Open rates'!AI26*0.87*0.9</f>
        <v>49094.1</v>
      </c>
      <c r="AJ26" s="57">
        <f>'BAR BB| Open rates'!AJ26*0.87*0.9</f>
        <v>46745.1</v>
      </c>
      <c r="AK26" s="57">
        <f>'BAR BB| Open rates'!AK26*0.87*0.9</f>
        <v>49094.1</v>
      </c>
      <c r="AL26" s="57">
        <f>'BAR BB| Open rates'!AL26*0.87*0.9</f>
        <v>46745.1</v>
      </c>
      <c r="AM26" s="57">
        <f>'BAR BB| Open rates'!AM26*0.87*0.9</f>
        <v>49094.1</v>
      </c>
      <c r="AN26" s="57">
        <f>'BAR BB| Open rates'!AN26*0.87*0.9</f>
        <v>54575.1</v>
      </c>
      <c r="AO26" s="57">
        <f>'BAR BB| Open rates'!AO26*0.87*0.9</f>
        <v>56924.1</v>
      </c>
      <c r="AP26" s="57">
        <f>'BAR BB| Open rates'!AP26*0.87*0.9</f>
        <v>66320.100000000006</v>
      </c>
      <c r="AQ26" s="57">
        <f>'BAR BB| Open rates'!AQ26*0.87*0.9</f>
        <v>66320.100000000006</v>
      </c>
      <c r="AR26" s="57">
        <f>'BAR BB| Open rates'!AR26*0.87*0.9</f>
        <v>68590.8</v>
      </c>
      <c r="AS26" s="57">
        <f>'BAR BB| Open rates'!AS26*0.87*0.9</f>
        <v>66320.100000000006</v>
      </c>
      <c r="AT26" s="57">
        <f>'BAR BB| Open rates'!AT26*0.87*0.9</f>
        <v>68590.8</v>
      </c>
      <c r="AU26" s="57">
        <f>'BAR BB| Open rates'!AU26*0.87*0.9</f>
        <v>66320.100000000006</v>
      </c>
      <c r="AV26" s="57">
        <f>'BAR BB| Open rates'!AV26*0.87*0.9</f>
        <v>81510.3</v>
      </c>
      <c r="AW26" s="57">
        <f>'BAR BB| Open rates'!AW26*0.87*0.9</f>
        <v>66946.5</v>
      </c>
      <c r="AX26" s="57">
        <f>'BAR BB| Open rates'!AX26*0.87*0.9</f>
        <v>52226.1</v>
      </c>
      <c r="AY26" s="57">
        <f>'BAR BB| Open rates'!AY26*0.87*0.9</f>
        <v>49094.1</v>
      </c>
      <c r="AZ26" s="57">
        <f>'BAR BB| Open rates'!AZ26*0.87*0.9</f>
        <v>52226.1</v>
      </c>
      <c r="BA26" s="57">
        <f>'BAR BB| Open rates'!BA26*0.87*0.9</f>
        <v>45179.1</v>
      </c>
      <c r="BB26" s="57">
        <f>'BAR BB| Open rates'!BB26*0.87*0.9</f>
        <v>43613.1</v>
      </c>
      <c r="BC26" s="57">
        <f>'BAR BB| Open rates'!BC26*0.87*0.9</f>
        <v>45179.1</v>
      </c>
      <c r="BD26" s="57">
        <f>'BAR BB| Open rates'!BD26*0.87*0.9</f>
        <v>43613.1</v>
      </c>
      <c r="BE26" s="57">
        <f>'BAR BB| Open rates'!BE26*0.87*0.9</f>
        <v>37192.5</v>
      </c>
      <c r="BF26" s="57">
        <f>'BAR BB| Open rates'!BF26*0.87*0.9</f>
        <v>35861.4</v>
      </c>
      <c r="BG26" s="57">
        <f>'BAR BB| Open rates'!BG26*0.87*0.9</f>
        <v>34295.4</v>
      </c>
      <c r="BH26" s="57">
        <f>'BAR BB| Open rates'!BH26*0.87*0.9</f>
        <v>34295.4</v>
      </c>
      <c r="BI26" s="57">
        <f>'BAR BB| Open rates'!BI26*0.87*0.9</f>
        <v>33512.400000000001</v>
      </c>
      <c r="BJ26" s="57">
        <f>'BAR BB| Open rates'!BJ26*0.87*0.9</f>
        <v>34295.4</v>
      </c>
      <c r="BK26" s="57">
        <f>'BAR BB| Open rates'!BK26*0.87*0.9</f>
        <v>33512.400000000001</v>
      </c>
      <c r="BL26" s="57">
        <f>'BAR BB| Open rates'!BL26*0.87*0.9</f>
        <v>34295.4</v>
      </c>
    </row>
    <row r="27" spans="1:64" s="36" customFormat="1" ht="12" customHeight="1" x14ac:dyDescent="0.2">
      <c r="A27" s="237">
        <v>4</v>
      </c>
      <c r="B27" s="57">
        <f>'BAR BB| Open rates'!B27*0.87*0.9</f>
        <v>48702.6</v>
      </c>
      <c r="C27" s="57">
        <f>'BAR BB| Open rates'!C27*0.87*0.9</f>
        <v>45570.6</v>
      </c>
      <c r="D27" s="57">
        <f>'BAR BB| Open rates'!D27*0.87*0.9</f>
        <v>45570.6</v>
      </c>
      <c r="E27" s="57">
        <f>'BAR BB| Open rates'!E27*0.87*0.9</f>
        <v>48702.6</v>
      </c>
      <c r="F27" s="57">
        <f>'BAR BB| Open rates'!F27*0.87*0.9</f>
        <v>45570.6</v>
      </c>
      <c r="G27" s="57">
        <f>'BAR BB| Open rates'!G27*0.87*0.9</f>
        <v>45570.6</v>
      </c>
      <c r="H27" s="57">
        <f>'BAR BB| Open rates'!H27*0.87*0.9</f>
        <v>40089.599999999999</v>
      </c>
      <c r="I27" s="57">
        <f>'BAR BB| Open rates'!I27*0.87*0.9</f>
        <v>38367</v>
      </c>
      <c r="J27" s="57">
        <f>'BAR BB| Open rates'!J27*0.87*0.9</f>
        <v>37035.9</v>
      </c>
      <c r="K27" s="57">
        <f>'BAR BB| Open rates'!K27*0.87*0.9</f>
        <v>35469.9</v>
      </c>
      <c r="L27" s="57">
        <f>'BAR BB| Open rates'!L27*0.87*0.9</f>
        <v>37035.9</v>
      </c>
      <c r="M27" s="57">
        <f>'BAR BB| Open rates'!M27*0.87*0.9</f>
        <v>35469.9</v>
      </c>
      <c r="N27" s="57">
        <f>'BAR BB| Open rates'!N27*0.87*0.9</f>
        <v>37035.9</v>
      </c>
      <c r="O27" s="57">
        <f>'BAR BB| Open rates'!O27*0.87*0.9</f>
        <v>35469.9</v>
      </c>
      <c r="P27" s="57">
        <f>'BAR BB| Open rates'!P27*0.87*0.9</f>
        <v>37035.9</v>
      </c>
      <c r="Q27" s="57">
        <f>'BAR BB| Open rates'!Q27*0.87*0.9</f>
        <v>35469.9</v>
      </c>
      <c r="R27" s="57">
        <f>'BAR BB| Open rates'!R27*0.87*0.9</f>
        <v>35469.9</v>
      </c>
      <c r="S27" s="57">
        <f>'BAR BB| Open rates'!S27*0.87*0.9</f>
        <v>37035.9</v>
      </c>
      <c r="T27" s="57">
        <f>'BAR BB| Open rates'!T27*0.87*0.9</f>
        <v>35469.9</v>
      </c>
      <c r="U27" s="57">
        <f>'BAR BB| Open rates'!U27*0.87*0.9</f>
        <v>37035.9</v>
      </c>
      <c r="V27" s="57">
        <f>'BAR BB| Open rates'!V27*0.87*0.9</f>
        <v>37035.9</v>
      </c>
      <c r="W27" s="57">
        <f>'BAR BB| Open rates'!W27*0.87*0.9</f>
        <v>40089.599999999999</v>
      </c>
      <c r="X27" s="57">
        <f>'BAR BB| Open rates'!X27*0.87*0.9</f>
        <v>45570.6</v>
      </c>
      <c r="Y27" s="57">
        <f>'BAR BB| Open rates'!Y27*0.87*0.9</f>
        <v>147908.70000000001</v>
      </c>
      <c r="Z27" s="57">
        <f>'BAR BB| Open rates'!Z27*0.87*0.9</f>
        <v>163490.4</v>
      </c>
      <c r="AA27" s="57">
        <f>'BAR BB| Open rates'!AA27*0.87*0.9</f>
        <v>171320.4</v>
      </c>
      <c r="AB27" s="57">
        <f>'BAR BB| Open rates'!AB27*0.87*0.9</f>
        <v>179228.7</v>
      </c>
      <c r="AC27" s="57">
        <f>'BAR BB| Open rates'!AC27*0.87*0.9</f>
        <v>173434.5</v>
      </c>
      <c r="AD27" s="57">
        <f>'BAR BB| Open rates'!AD27*0.87*0.9</f>
        <v>171320.4</v>
      </c>
      <c r="AE27" s="57">
        <f>'BAR BB| Open rates'!AE27*0.87*0.9</f>
        <v>85895.1</v>
      </c>
      <c r="AF27" s="57">
        <f>'BAR BB| Open rates'!AF27*0.87*0.9</f>
        <v>78065.100000000006</v>
      </c>
      <c r="AG27" s="57">
        <f>'BAR BB| Open rates'!AG27*0.87*0.9</f>
        <v>49094.1</v>
      </c>
      <c r="AH27" s="57">
        <f>'BAR BB| Open rates'!AH27*0.87*0.9</f>
        <v>53009.1</v>
      </c>
      <c r="AI27" s="57">
        <f>'BAR BB| Open rates'!AI27*0.87*0.9</f>
        <v>51443.1</v>
      </c>
      <c r="AJ27" s="57">
        <f>'BAR BB| Open rates'!AJ27*0.87*0.9</f>
        <v>49094.1</v>
      </c>
      <c r="AK27" s="57">
        <f>'BAR BB| Open rates'!AK27*0.87*0.9</f>
        <v>51443.1</v>
      </c>
      <c r="AL27" s="57">
        <f>'BAR BB| Open rates'!AL27*0.87*0.9</f>
        <v>49094.1</v>
      </c>
      <c r="AM27" s="57">
        <f>'BAR BB| Open rates'!AM27*0.87*0.9</f>
        <v>51443.1</v>
      </c>
      <c r="AN27" s="57">
        <f>'BAR BB| Open rates'!AN27*0.87*0.9</f>
        <v>56924.1</v>
      </c>
      <c r="AO27" s="57">
        <f>'BAR BB| Open rates'!AO27*0.87*0.9</f>
        <v>59273.1</v>
      </c>
      <c r="AP27" s="57">
        <f>'BAR BB| Open rates'!AP27*0.87*0.9</f>
        <v>68669.100000000006</v>
      </c>
      <c r="AQ27" s="57">
        <f>'BAR BB| Open rates'!AQ27*0.87*0.9</f>
        <v>68669.100000000006</v>
      </c>
      <c r="AR27" s="57">
        <f>'BAR BB| Open rates'!AR27*0.87*0.9</f>
        <v>70939.8</v>
      </c>
      <c r="AS27" s="57">
        <f>'BAR BB| Open rates'!AS27*0.87*0.9</f>
        <v>68669.100000000006</v>
      </c>
      <c r="AT27" s="57">
        <f>'BAR BB| Open rates'!AT27*0.87*0.9</f>
        <v>70939.8</v>
      </c>
      <c r="AU27" s="57">
        <f>'BAR BB| Open rates'!AU27*0.87*0.9</f>
        <v>68669.100000000006</v>
      </c>
      <c r="AV27" s="57">
        <f>'BAR BB| Open rates'!AV27*0.87*0.9</f>
        <v>83859.3</v>
      </c>
      <c r="AW27" s="57">
        <f>'BAR BB| Open rates'!AW27*0.87*0.9</f>
        <v>69295.5</v>
      </c>
      <c r="AX27" s="57">
        <f>'BAR BB| Open rates'!AX27*0.87*0.9</f>
        <v>54575.1</v>
      </c>
      <c r="AY27" s="57">
        <f>'BAR BB| Open rates'!AY27*0.87*0.9</f>
        <v>51443.1</v>
      </c>
      <c r="AZ27" s="57">
        <f>'BAR BB| Open rates'!AZ27*0.87*0.9</f>
        <v>54575.1</v>
      </c>
      <c r="BA27" s="57">
        <f>'BAR BB| Open rates'!BA27*0.87*0.9</f>
        <v>47528.1</v>
      </c>
      <c r="BB27" s="57">
        <f>'BAR BB| Open rates'!BB27*0.87*0.9</f>
        <v>45962.1</v>
      </c>
      <c r="BC27" s="57">
        <f>'BAR BB| Open rates'!BC27*0.87*0.9</f>
        <v>47528.1</v>
      </c>
      <c r="BD27" s="57">
        <f>'BAR BB| Open rates'!BD27*0.87*0.9</f>
        <v>45962.1</v>
      </c>
      <c r="BE27" s="57">
        <f>'BAR BB| Open rates'!BE27*0.87*0.9</f>
        <v>39541.5</v>
      </c>
      <c r="BF27" s="57">
        <f>'BAR BB| Open rates'!BF27*0.87*0.9</f>
        <v>38210.400000000001</v>
      </c>
      <c r="BG27" s="57">
        <f>'BAR BB| Open rates'!BG27*0.87*0.9</f>
        <v>36644.400000000001</v>
      </c>
      <c r="BH27" s="57">
        <f>'BAR BB| Open rates'!BH27*0.87*0.9</f>
        <v>36644.400000000001</v>
      </c>
      <c r="BI27" s="57">
        <f>'BAR BB| Open rates'!BI27*0.87*0.9</f>
        <v>35861.4</v>
      </c>
      <c r="BJ27" s="57">
        <f>'BAR BB| Open rates'!BJ27*0.87*0.9</f>
        <v>36644.400000000001</v>
      </c>
      <c r="BK27" s="57">
        <f>'BAR BB| Open rates'!BK27*0.87*0.9</f>
        <v>35861.4</v>
      </c>
      <c r="BL27" s="57">
        <f>'BAR BB| Open rates'!BL27*0.87*0.9</f>
        <v>36644.400000000001</v>
      </c>
    </row>
    <row r="28" spans="1:64"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row>
    <row r="29" spans="1:64" s="36" customFormat="1" ht="12" customHeight="1" x14ac:dyDescent="0.2">
      <c r="A29" s="237">
        <v>1</v>
      </c>
      <c r="B29" s="57">
        <f>'BAR BB| Open rates'!B29*0.87*0.9</f>
        <v>45962.1</v>
      </c>
      <c r="C29" s="57">
        <f>'BAR BB| Open rates'!C29*0.87*0.9</f>
        <v>42830.1</v>
      </c>
      <c r="D29" s="57">
        <f>'BAR BB| Open rates'!D29*0.87*0.9</f>
        <v>42830.1</v>
      </c>
      <c r="E29" s="57">
        <f>'BAR BB| Open rates'!E29*0.87*0.9</f>
        <v>45962.1</v>
      </c>
      <c r="F29" s="57">
        <f>'BAR BB| Open rates'!F29*0.87*0.9</f>
        <v>42830.1</v>
      </c>
      <c r="G29" s="57">
        <f>'BAR BB| Open rates'!G29*0.87*0.9</f>
        <v>42830.1</v>
      </c>
      <c r="H29" s="57">
        <f>'BAR BB| Open rates'!H29*0.87*0.9</f>
        <v>37349.1</v>
      </c>
      <c r="I29" s="57">
        <f>'BAR BB| Open rates'!I29*0.87*0.9</f>
        <v>35626.5</v>
      </c>
      <c r="J29" s="57">
        <f>'BAR BB| Open rates'!J29*0.87*0.9</f>
        <v>34295.4</v>
      </c>
      <c r="K29" s="57">
        <f>'BAR BB| Open rates'!K29*0.87*0.9</f>
        <v>32729.4</v>
      </c>
      <c r="L29" s="57">
        <f>'BAR BB| Open rates'!L29*0.87*0.9</f>
        <v>34295.4</v>
      </c>
      <c r="M29" s="57">
        <f>'BAR BB| Open rates'!M29*0.87*0.9</f>
        <v>32729.4</v>
      </c>
      <c r="N29" s="57">
        <f>'BAR BB| Open rates'!N29*0.87*0.9</f>
        <v>34295.4</v>
      </c>
      <c r="O29" s="57">
        <f>'BAR BB| Open rates'!O29*0.87*0.9</f>
        <v>32729.4</v>
      </c>
      <c r="P29" s="57">
        <f>'BAR BB| Open rates'!P29*0.87*0.9</f>
        <v>34295.4</v>
      </c>
      <c r="Q29" s="57">
        <f>'BAR BB| Open rates'!Q29*0.87*0.9</f>
        <v>32729.4</v>
      </c>
      <c r="R29" s="57">
        <f>'BAR BB| Open rates'!R29*0.87*0.9</f>
        <v>32729.4</v>
      </c>
      <c r="S29" s="57">
        <f>'BAR BB| Open rates'!S29*0.87*0.9</f>
        <v>34295.4</v>
      </c>
      <c r="T29" s="57">
        <f>'BAR BB| Open rates'!T29*0.87*0.9</f>
        <v>32729.4</v>
      </c>
      <c r="U29" s="57">
        <f>'BAR BB| Open rates'!U29*0.87*0.9</f>
        <v>34295.4</v>
      </c>
      <c r="V29" s="57">
        <f>'BAR BB| Open rates'!V29*0.87*0.9</f>
        <v>34295.4</v>
      </c>
      <c r="W29" s="57">
        <f>'BAR BB| Open rates'!W29*0.87*0.9</f>
        <v>37349.1</v>
      </c>
      <c r="X29" s="57">
        <f>'BAR BB| Open rates'!X29*0.87*0.9</f>
        <v>42830.1</v>
      </c>
      <c r="Y29" s="57">
        <f>'BAR BB| Open rates'!Y29*0.87*0.9</f>
        <v>172181.7</v>
      </c>
      <c r="Z29" s="57">
        <f>'BAR BB| Open rates'!Z29*0.87*0.9</f>
        <v>187763.4</v>
      </c>
      <c r="AA29" s="57">
        <f>'BAR BB| Open rates'!AA29*0.87*0.9</f>
        <v>195593.4</v>
      </c>
      <c r="AB29" s="57">
        <f>'BAR BB| Open rates'!AB29*0.87*0.9</f>
        <v>203501.7</v>
      </c>
      <c r="AC29" s="57">
        <f>'BAR BB| Open rates'!AC29*0.87*0.9</f>
        <v>197707.5</v>
      </c>
      <c r="AD29" s="57">
        <f>'BAR BB| Open rates'!AD29*0.87*0.9</f>
        <v>195593.4</v>
      </c>
      <c r="AE29" s="57">
        <f>'BAR BB| Open rates'!AE29*0.87*0.9</f>
        <v>82763.100000000006</v>
      </c>
      <c r="AF29" s="57">
        <f>'BAR BB| Open rates'!AF29*0.87*0.9</f>
        <v>74933.100000000006</v>
      </c>
      <c r="AG29" s="57">
        <f>'BAR BB| Open rates'!AG29*0.87*0.9</f>
        <v>45962.1</v>
      </c>
      <c r="AH29" s="57">
        <f>'BAR BB| Open rates'!AH29*0.87*0.9</f>
        <v>49877.1</v>
      </c>
      <c r="AI29" s="57">
        <f>'BAR BB| Open rates'!AI29*0.87*0.9</f>
        <v>48311.1</v>
      </c>
      <c r="AJ29" s="57">
        <f>'BAR BB| Open rates'!AJ29*0.87*0.9</f>
        <v>45962.1</v>
      </c>
      <c r="AK29" s="57">
        <f>'BAR BB| Open rates'!AK29*0.87*0.9</f>
        <v>48311.1</v>
      </c>
      <c r="AL29" s="57">
        <f>'BAR BB| Open rates'!AL29*0.87*0.9</f>
        <v>45962.1</v>
      </c>
      <c r="AM29" s="57">
        <f>'BAR BB| Open rates'!AM29*0.87*0.9</f>
        <v>48311.1</v>
      </c>
      <c r="AN29" s="57">
        <f>'BAR BB| Open rates'!AN29*0.87*0.9</f>
        <v>53792.1</v>
      </c>
      <c r="AO29" s="57">
        <f>'BAR BB| Open rates'!AO29*0.87*0.9</f>
        <v>56141.1</v>
      </c>
      <c r="AP29" s="57">
        <f>'BAR BB| Open rates'!AP29*0.87*0.9</f>
        <v>66320.100000000006</v>
      </c>
      <c r="AQ29" s="57">
        <f>'BAR BB| Open rates'!AQ29*0.87*0.9</f>
        <v>66320.100000000006</v>
      </c>
      <c r="AR29" s="57">
        <f>'BAR BB| Open rates'!AR29*0.87*0.9</f>
        <v>68590.8</v>
      </c>
      <c r="AS29" s="57">
        <f>'BAR BB| Open rates'!AS29*0.87*0.9</f>
        <v>66320.100000000006</v>
      </c>
      <c r="AT29" s="57">
        <f>'BAR BB| Open rates'!AT29*0.87*0.9</f>
        <v>68590.8</v>
      </c>
      <c r="AU29" s="57">
        <f>'BAR BB| Open rates'!AU29*0.87*0.9</f>
        <v>66320.100000000006</v>
      </c>
      <c r="AV29" s="57">
        <f>'BAR BB| Open rates'!AV29*0.87*0.9</f>
        <v>87852.6</v>
      </c>
      <c r="AW29" s="57">
        <f>'BAR BB| Open rates'!AW29*0.87*0.9</f>
        <v>63814.5</v>
      </c>
      <c r="AX29" s="57">
        <f>'BAR BB| Open rates'!AX29*0.87*0.9</f>
        <v>49094.1</v>
      </c>
      <c r="AY29" s="57">
        <f>'BAR BB| Open rates'!AY29*0.87*0.9</f>
        <v>45962.1</v>
      </c>
      <c r="AZ29" s="57">
        <f>'BAR BB| Open rates'!AZ29*0.87*0.9</f>
        <v>49094.1</v>
      </c>
      <c r="BA29" s="57">
        <f>'BAR BB| Open rates'!BA29*0.87*0.9</f>
        <v>42047.1</v>
      </c>
      <c r="BB29" s="57">
        <f>'BAR BB| Open rates'!BB29*0.87*0.9</f>
        <v>40481.1</v>
      </c>
      <c r="BC29" s="57">
        <f>'BAR BB| Open rates'!BC29*0.87*0.9</f>
        <v>42047.1</v>
      </c>
      <c r="BD29" s="57">
        <f>'BAR BB| Open rates'!BD29*0.87*0.9</f>
        <v>40481.1</v>
      </c>
      <c r="BE29" s="57">
        <f>'BAR BB| Open rates'!BE29*0.87*0.9</f>
        <v>35626.5</v>
      </c>
      <c r="BF29" s="57">
        <f>'BAR BB| Open rates'!BF29*0.87*0.9</f>
        <v>34295.4</v>
      </c>
      <c r="BG29" s="57">
        <f>'BAR BB| Open rates'!BG29*0.87*0.9</f>
        <v>32729.4</v>
      </c>
      <c r="BH29" s="57">
        <f>'BAR BB| Open rates'!BH29*0.87*0.9</f>
        <v>32729.4</v>
      </c>
      <c r="BI29" s="57">
        <f>'BAR BB| Open rates'!BI29*0.87*0.9</f>
        <v>31946.400000000001</v>
      </c>
      <c r="BJ29" s="57">
        <f>'BAR BB| Open rates'!BJ29*0.87*0.9</f>
        <v>32729.4</v>
      </c>
      <c r="BK29" s="57">
        <f>'BAR BB| Open rates'!BK29*0.87*0.9</f>
        <v>31946.400000000001</v>
      </c>
      <c r="BL29" s="57">
        <f>'BAR BB| Open rates'!BL29*0.87*0.9</f>
        <v>32729.4</v>
      </c>
    </row>
    <row r="30" spans="1:64" s="36" customFormat="1" ht="12" customHeight="1" x14ac:dyDescent="0.2">
      <c r="A30" s="237">
        <v>2</v>
      </c>
      <c r="B30" s="57">
        <f>'BAR BB| Open rates'!B30*0.87*0.9</f>
        <v>47919.6</v>
      </c>
      <c r="C30" s="57">
        <f>'BAR BB| Open rates'!C30*0.87*0.9</f>
        <v>44787.6</v>
      </c>
      <c r="D30" s="57">
        <f>'BAR BB| Open rates'!D30*0.87*0.9</f>
        <v>44787.6</v>
      </c>
      <c r="E30" s="57">
        <f>'BAR BB| Open rates'!E30*0.87*0.9</f>
        <v>47919.6</v>
      </c>
      <c r="F30" s="57">
        <f>'BAR BB| Open rates'!F30*0.87*0.9</f>
        <v>44787.6</v>
      </c>
      <c r="G30" s="57">
        <f>'BAR BB| Open rates'!G30*0.87*0.9</f>
        <v>44787.6</v>
      </c>
      <c r="H30" s="57">
        <f>'BAR BB| Open rates'!H30*0.87*0.9</f>
        <v>39306.6</v>
      </c>
      <c r="I30" s="57">
        <f>'BAR BB| Open rates'!I30*0.87*0.9</f>
        <v>37584</v>
      </c>
      <c r="J30" s="57">
        <f>'BAR BB| Open rates'!J30*0.87*0.9</f>
        <v>36252.9</v>
      </c>
      <c r="K30" s="57">
        <f>'BAR BB| Open rates'!K30*0.87*0.9</f>
        <v>34686.9</v>
      </c>
      <c r="L30" s="57">
        <f>'BAR BB| Open rates'!L30*0.87*0.9</f>
        <v>36252.9</v>
      </c>
      <c r="M30" s="57">
        <f>'BAR BB| Open rates'!M30*0.87*0.9</f>
        <v>34686.9</v>
      </c>
      <c r="N30" s="57">
        <f>'BAR BB| Open rates'!N30*0.87*0.9</f>
        <v>36252.9</v>
      </c>
      <c r="O30" s="57">
        <f>'BAR BB| Open rates'!O30*0.87*0.9</f>
        <v>34686.9</v>
      </c>
      <c r="P30" s="57">
        <f>'BAR BB| Open rates'!P30*0.87*0.9</f>
        <v>36252.9</v>
      </c>
      <c r="Q30" s="57">
        <f>'BAR BB| Open rates'!Q30*0.87*0.9</f>
        <v>34686.9</v>
      </c>
      <c r="R30" s="57">
        <f>'BAR BB| Open rates'!R30*0.87*0.9</f>
        <v>34686.9</v>
      </c>
      <c r="S30" s="57">
        <f>'BAR BB| Open rates'!S30*0.87*0.9</f>
        <v>36252.9</v>
      </c>
      <c r="T30" s="57">
        <f>'BAR BB| Open rates'!T30*0.87*0.9</f>
        <v>34686.9</v>
      </c>
      <c r="U30" s="57">
        <f>'BAR BB| Open rates'!U30*0.87*0.9</f>
        <v>36252.9</v>
      </c>
      <c r="V30" s="57">
        <f>'BAR BB| Open rates'!V30*0.87*0.9</f>
        <v>36252.9</v>
      </c>
      <c r="W30" s="57">
        <f>'BAR BB| Open rates'!W30*0.87*0.9</f>
        <v>39306.6</v>
      </c>
      <c r="X30" s="57">
        <f>'BAR BB| Open rates'!X30*0.87*0.9</f>
        <v>44787.6</v>
      </c>
      <c r="Y30" s="57">
        <f>'BAR BB| Open rates'!Y30*0.87*0.9</f>
        <v>174530.7</v>
      </c>
      <c r="Z30" s="57">
        <f>'BAR BB| Open rates'!Z30*0.87*0.9</f>
        <v>190112.4</v>
      </c>
      <c r="AA30" s="57">
        <f>'BAR BB| Open rates'!AA30*0.87*0.9</f>
        <v>197942.39999999999</v>
      </c>
      <c r="AB30" s="57">
        <f>'BAR BB| Open rates'!AB30*0.87*0.9</f>
        <v>205850.7</v>
      </c>
      <c r="AC30" s="57">
        <f>'BAR BB| Open rates'!AC30*0.87*0.9</f>
        <v>200056.5</v>
      </c>
      <c r="AD30" s="57">
        <f>'BAR BB| Open rates'!AD30*0.87*0.9</f>
        <v>197942.39999999999</v>
      </c>
      <c r="AE30" s="57">
        <f>'BAR BB| Open rates'!AE30*0.87*0.9</f>
        <v>85112.1</v>
      </c>
      <c r="AF30" s="57">
        <f>'BAR BB| Open rates'!AF30*0.87*0.9</f>
        <v>77282.100000000006</v>
      </c>
      <c r="AG30" s="57">
        <f>'BAR BB| Open rates'!AG30*0.87*0.9</f>
        <v>48311.1</v>
      </c>
      <c r="AH30" s="57">
        <f>'BAR BB| Open rates'!AH30*0.87*0.9</f>
        <v>52226.1</v>
      </c>
      <c r="AI30" s="57">
        <f>'BAR BB| Open rates'!AI30*0.87*0.9</f>
        <v>50660.1</v>
      </c>
      <c r="AJ30" s="57">
        <f>'BAR BB| Open rates'!AJ30*0.87*0.9</f>
        <v>48311.1</v>
      </c>
      <c r="AK30" s="57">
        <f>'BAR BB| Open rates'!AK30*0.87*0.9</f>
        <v>50660.1</v>
      </c>
      <c r="AL30" s="57">
        <f>'BAR BB| Open rates'!AL30*0.87*0.9</f>
        <v>48311.1</v>
      </c>
      <c r="AM30" s="57">
        <f>'BAR BB| Open rates'!AM30*0.87*0.9</f>
        <v>50660.1</v>
      </c>
      <c r="AN30" s="57">
        <f>'BAR BB| Open rates'!AN30*0.87*0.9</f>
        <v>56141.1</v>
      </c>
      <c r="AO30" s="57">
        <f>'BAR BB| Open rates'!AO30*0.87*0.9</f>
        <v>58490.1</v>
      </c>
      <c r="AP30" s="57">
        <f>'BAR BB| Open rates'!AP30*0.87*0.9</f>
        <v>68669.100000000006</v>
      </c>
      <c r="AQ30" s="57">
        <f>'BAR BB| Open rates'!AQ30*0.87*0.9</f>
        <v>68669.100000000006</v>
      </c>
      <c r="AR30" s="57">
        <f>'BAR BB| Open rates'!AR30*0.87*0.9</f>
        <v>70939.8</v>
      </c>
      <c r="AS30" s="57">
        <f>'BAR BB| Open rates'!AS30*0.87*0.9</f>
        <v>68669.100000000006</v>
      </c>
      <c r="AT30" s="57">
        <f>'BAR BB| Open rates'!AT30*0.87*0.9</f>
        <v>70939.8</v>
      </c>
      <c r="AU30" s="57">
        <f>'BAR BB| Open rates'!AU30*0.87*0.9</f>
        <v>68669.100000000006</v>
      </c>
      <c r="AV30" s="57">
        <f>'BAR BB| Open rates'!AV30*0.87*0.9</f>
        <v>90201.600000000006</v>
      </c>
      <c r="AW30" s="57">
        <f>'BAR BB| Open rates'!AW30*0.87*0.9</f>
        <v>66163.5</v>
      </c>
      <c r="AX30" s="57">
        <f>'BAR BB| Open rates'!AX30*0.87*0.9</f>
        <v>51443.1</v>
      </c>
      <c r="AY30" s="57">
        <f>'BAR BB| Open rates'!AY30*0.87*0.9</f>
        <v>48311.1</v>
      </c>
      <c r="AZ30" s="57">
        <f>'BAR BB| Open rates'!AZ30*0.87*0.9</f>
        <v>51443.1</v>
      </c>
      <c r="BA30" s="57">
        <f>'BAR BB| Open rates'!BA30*0.87*0.9</f>
        <v>44396.1</v>
      </c>
      <c r="BB30" s="57">
        <f>'BAR BB| Open rates'!BB30*0.87*0.9</f>
        <v>42830.1</v>
      </c>
      <c r="BC30" s="57">
        <f>'BAR BB| Open rates'!BC30*0.87*0.9</f>
        <v>44396.1</v>
      </c>
      <c r="BD30" s="57">
        <f>'BAR BB| Open rates'!BD30*0.87*0.9</f>
        <v>42830.1</v>
      </c>
      <c r="BE30" s="57">
        <f>'BAR BB| Open rates'!BE30*0.87*0.9</f>
        <v>37975.5</v>
      </c>
      <c r="BF30" s="57">
        <f>'BAR BB| Open rates'!BF30*0.87*0.9</f>
        <v>36644.400000000001</v>
      </c>
      <c r="BG30" s="57">
        <f>'BAR BB| Open rates'!BG30*0.87*0.9</f>
        <v>35078.400000000001</v>
      </c>
      <c r="BH30" s="57">
        <f>'BAR BB| Open rates'!BH30*0.87*0.9</f>
        <v>35078.400000000001</v>
      </c>
      <c r="BI30" s="57">
        <f>'BAR BB| Open rates'!BI30*0.87*0.9</f>
        <v>34295.4</v>
      </c>
      <c r="BJ30" s="57">
        <f>'BAR BB| Open rates'!BJ30*0.87*0.9</f>
        <v>35078.400000000001</v>
      </c>
      <c r="BK30" s="57">
        <f>'BAR BB| Open rates'!BK30*0.87*0.9</f>
        <v>34295.4</v>
      </c>
      <c r="BL30" s="57">
        <f>'BAR BB| Open rates'!BL30*0.87*0.9</f>
        <v>35078.400000000001</v>
      </c>
    </row>
    <row r="31" spans="1:64" s="36" customFormat="1" ht="12" customHeight="1" x14ac:dyDescent="0.2">
      <c r="A31" s="237">
        <v>3</v>
      </c>
      <c r="B31" s="57">
        <f>'BAR BB| Open rates'!B31*0.87*0.9</f>
        <v>49877.1</v>
      </c>
      <c r="C31" s="57">
        <f>'BAR BB| Open rates'!C31*0.87*0.9</f>
        <v>46745.1</v>
      </c>
      <c r="D31" s="57">
        <f>'BAR BB| Open rates'!D31*0.87*0.9</f>
        <v>46745.1</v>
      </c>
      <c r="E31" s="57">
        <f>'BAR BB| Open rates'!E31*0.87*0.9</f>
        <v>49877.1</v>
      </c>
      <c r="F31" s="57">
        <f>'BAR BB| Open rates'!F31*0.87*0.9</f>
        <v>46745.1</v>
      </c>
      <c r="G31" s="57">
        <f>'BAR BB| Open rates'!G31*0.87*0.9</f>
        <v>46745.1</v>
      </c>
      <c r="H31" s="57">
        <f>'BAR BB| Open rates'!H31*0.87*0.9</f>
        <v>41264.1</v>
      </c>
      <c r="I31" s="57">
        <f>'BAR BB| Open rates'!I31*0.87*0.9</f>
        <v>39541.5</v>
      </c>
      <c r="J31" s="57">
        <f>'BAR BB| Open rates'!J31*0.87*0.9</f>
        <v>38210.400000000001</v>
      </c>
      <c r="K31" s="57">
        <f>'BAR BB| Open rates'!K31*0.87*0.9</f>
        <v>36644.400000000001</v>
      </c>
      <c r="L31" s="57">
        <f>'BAR BB| Open rates'!L31*0.87*0.9</f>
        <v>38210.400000000001</v>
      </c>
      <c r="M31" s="57">
        <f>'BAR BB| Open rates'!M31*0.87*0.9</f>
        <v>36644.400000000001</v>
      </c>
      <c r="N31" s="57">
        <f>'BAR BB| Open rates'!N31*0.87*0.9</f>
        <v>38210.400000000001</v>
      </c>
      <c r="O31" s="57">
        <f>'BAR BB| Open rates'!O31*0.87*0.9</f>
        <v>36644.400000000001</v>
      </c>
      <c r="P31" s="57">
        <f>'BAR BB| Open rates'!P31*0.87*0.9</f>
        <v>38210.400000000001</v>
      </c>
      <c r="Q31" s="57">
        <f>'BAR BB| Open rates'!Q31*0.87*0.9</f>
        <v>36644.400000000001</v>
      </c>
      <c r="R31" s="57">
        <f>'BAR BB| Open rates'!R31*0.87*0.9</f>
        <v>36644.400000000001</v>
      </c>
      <c r="S31" s="57">
        <f>'BAR BB| Open rates'!S31*0.87*0.9</f>
        <v>38210.400000000001</v>
      </c>
      <c r="T31" s="57">
        <f>'BAR BB| Open rates'!T31*0.87*0.9</f>
        <v>36644.400000000001</v>
      </c>
      <c r="U31" s="57">
        <f>'BAR BB| Open rates'!U31*0.87*0.9</f>
        <v>38210.400000000001</v>
      </c>
      <c r="V31" s="57">
        <f>'BAR BB| Open rates'!V31*0.87*0.9</f>
        <v>38210.400000000001</v>
      </c>
      <c r="W31" s="57">
        <f>'BAR BB| Open rates'!W31*0.87*0.9</f>
        <v>41264.1</v>
      </c>
      <c r="X31" s="57">
        <f>'BAR BB| Open rates'!X31*0.87*0.9</f>
        <v>46745.1</v>
      </c>
      <c r="Y31" s="57">
        <f>'BAR BB| Open rates'!Y31*0.87*0.9</f>
        <v>176879.7</v>
      </c>
      <c r="Z31" s="57">
        <f>'BAR BB| Open rates'!Z31*0.87*0.9</f>
        <v>192461.4</v>
      </c>
      <c r="AA31" s="57">
        <f>'BAR BB| Open rates'!AA31*0.87*0.9</f>
        <v>200291.4</v>
      </c>
      <c r="AB31" s="57">
        <f>'BAR BB| Open rates'!AB31*0.87*0.9</f>
        <v>208199.7</v>
      </c>
      <c r="AC31" s="57">
        <f>'BAR BB| Open rates'!AC31*0.87*0.9</f>
        <v>202405.5</v>
      </c>
      <c r="AD31" s="57">
        <f>'BAR BB| Open rates'!AD31*0.87*0.9</f>
        <v>200291.4</v>
      </c>
      <c r="AE31" s="57">
        <f>'BAR BB| Open rates'!AE31*0.87*0.9</f>
        <v>87461.1</v>
      </c>
      <c r="AF31" s="57">
        <f>'BAR BB| Open rates'!AF31*0.87*0.9</f>
        <v>79631.100000000006</v>
      </c>
      <c r="AG31" s="57">
        <f>'BAR BB| Open rates'!AG31*0.87*0.9</f>
        <v>50660.1</v>
      </c>
      <c r="AH31" s="57">
        <f>'BAR BB| Open rates'!AH31*0.87*0.9</f>
        <v>54575.1</v>
      </c>
      <c r="AI31" s="57">
        <f>'BAR BB| Open rates'!AI31*0.87*0.9</f>
        <v>53009.1</v>
      </c>
      <c r="AJ31" s="57">
        <f>'BAR BB| Open rates'!AJ31*0.87*0.9</f>
        <v>50660.1</v>
      </c>
      <c r="AK31" s="57">
        <f>'BAR BB| Open rates'!AK31*0.87*0.9</f>
        <v>53009.1</v>
      </c>
      <c r="AL31" s="57">
        <f>'BAR BB| Open rates'!AL31*0.87*0.9</f>
        <v>50660.1</v>
      </c>
      <c r="AM31" s="57">
        <f>'BAR BB| Open rates'!AM31*0.87*0.9</f>
        <v>53009.1</v>
      </c>
      <c r="AN31" s="57">
        <f>'BAR BB| Open rates'!AN31*0.87*0.9</f>
        <v>58490.1</v>
      </c>
      <c r="AO31" s="57">
        <f>'BAR BB| Open rates'!AO31*0.87*0.9</f>
        <v>60839.1</v>
      </c>
      <c r="AP31" s="57">
        <f>'BAR BB| Open rates'!AP31*0.87*0.9</f>
        <v>71018.100000000006</v>
      </c>
      <c r="AQ31" s="57">
        <f>'BAR BB| Open rates'!AQ31*0.87*0.9</f>
        <v>71018.100000000006</v>
      </c>
      <c r="AR31" s="57">
        <f>'BAR BB| Open rates'!AR31*0.87*0.9</f>
        <v>73288.800000000003</v>
      </c>
      <c r="AS31" s="57">
        <f>'BAR BB| Open rates'!AS31*0.87*0.9</f>
        <v>71018.100000000006</v>
      </c>
      <c r="AT31" s="57">
        <f>'BAR BB| Open rates'!AT31*0.87*0.9</f>
        <v>73288.800000000003</v>
      </c>
      <c r="AU31" s="57">
        <f>'BAR BB| Open rates'!AU31*0.87*0.9</f>
        <v>71018.100000000006</v>
      </c>
      <c r="AV31" s="57">
        <f>'BAR BB| Open rates'!AV31*0.87*0.9</f>
        <v>92550.6</v>
      </c>
      <c r="AW31" s="57">
        <f>'BAR BB| Open rates'!AW31*0.87*0.9</f>
        <v>68512.5</v>
      </c>
      <c r="AX31" s="57">
        <f>'BAR BB| Open rates'!AX31*0.87*0.9</f>
        <v>53792.1</v>
      </c>
      <c r="AY31" s="57">
        <f>'BAR BB| Open rates'!AY31*0.87*0.9</f>
        <v>50660.1</v>
      </c>
      <c r="AZ31" s="57">
        <f>'BAR BB| Open rates'!AZ31*0.87*0.9</f>
        <v>53792.1</v>
      </c>
      <c r="BA31" s="57">
        <f>'BAR BB| Open rates'!BA31*0.87*0.9</f>
        <v>46745.1</v>
      </c>
      <c r="BB31" s="57">
        <f>'BAR BB| Open rates'!BB31*0.87*0.9</f>
        <v>45179.1</v>
      </c>
      <c r="BC31" s="57">
        <f>'BAR BB| Open rates'!BC31*0.87*0.9</f>
        <v>46745.1</v>
      </c>
      <c r="BD31" s="57">
        <f>'BAR BB| Open rates'!BD31*0.87*0.9</f>
        <v>45179.1</v>
      </c>
      <c r="BE31" s="57">
        <f>'BAR BB| Open rates'!BE31*0.87*0.9</f>
        <v>40324.5</v>
      </c>
      <c r="BF31" s="57">
        <f>'BAR BB| Open rates'!BF31*0.87*0.9</f>
        <v>38993.4</v>
      </c>
      <c r="BG31" s="57">
        <f>'BAR BB| Open rates'!BG31*0.87*0.9</f>
        <v>37427.4</v>
      </c>
      <c r="BH31" s="57">
        <f>'BAR BB| Open rates'!BH31*0.87*0.9</f>
        <v>37427.4</v>
      </c>
      <c r="BI31" s="57">
        <f>'BAR BB| Open rates'!BI31*0.87*0.9</f>
        <v>36644.400000000001</v>
      </c>
      <c r="BJ31" s="57">
        <f>'BAR BB| Open rates'!BJ31*0.87*0.9</f>
        <v>37427.4</v>
      </c>
      <c r="BK31" s="57">
        <f>'BAR BB| Open rates'!BK31*0.87*0.9</f>
        <v>36644.400000000001</v>
      </c>
      <c r="BL31" s="57">
        <f>'BAR BB| Open rates'!BL31*0.87*0.9</f>
        <v>37427.4</v>
      </c>
    </row>
    <row r="32" spans="1:64" s="36" customFormat="1" ht="12" customHeight="1" x14ac:dyDescent="0.2">
      <c r="A32" s="237">
        <v>4</v>
      </c>
      <c r="B32" s="57">
        <f>'BAR BB| Open rates'!B32*0.87*0.9</f>
        <v>51834.6</v>
      </c>
      <c r="C32" s="57">
        <f>'BAR BB| Open rates'!C32*0.87*0.9</f>
        <v>48702.6</v>
      </c>
      <c r="D32" s="57">
        <f>'BAR BB| Open rates'!D32*0.87*0.9</f>
        <v>48702.6</v>
      </c>
      <c r="E32" s="57">
        <f>'BAR BB| Open rates'!E32*0.87*0.9</f>
        <v>51834.6</v>
      </c>
      <c r="F32" s="57">
        <f>'BAR BB| Open rates'!F32*0.87*0.9</f>
        <v>48702.6</v>
      </c>
      <c r="G32" s="57">
        <f>'BAR BB| Open rates'!G32*0.87*0.9</f>
        <v>48702.6</v>
      </c>
      <c r="H32" s="57">
        <f>'BAR BB| Open rates'!H32*0.87*0.9</f>
        <v>43221.599999999999</v>
      </c>
      <c r="I32" s="57">
        <f>'BAR BB| Open rates'!I32*0.87*0.9</f>
        <v>41499</v>
      </c>
      <c r="J32" s="57">
        <f>'BAR BB| Open rates'!J32*0.87*0.9</f>
        <v>40167.9</v>
      </c>
      <c r="K32" s="57">
        <f>'BAR BB| Open rates'!K32*0.87*0.9</f>
        <v>38601.9</v>
      </c>
      <c r="L32" s="57">
        <f>'BAR BB| Open rates'!L32*0.87*0.9</f>
        <v>40167.9</v>
      </c>
      <c r="M32" s="57">
        <f>'BAR BB| Open rates'!M32*0.87*0.9</f>
        <v>38601.9</v>
      </c>
      <c r="N32" s="57">
        <f>'BAR BB| Open rates'!N32*0.87*0.9</f>
        <v>40167.9</v>
      </c>
      <c r="O32" s="57">
        <f>'BAR BB| Open rates'!O32*0.87*0.9</f>
        <v>38601.9</v>
      </c>
      <c r="P32" s="57">
        <f>'BAR BB| Open rates'!P32*0.87*0.9</f>
        <v>40167.9</v>
      </c>
      <c r="Q32" s="57">
        <f>'BAR BB| Open rates'!Q32*0.87*0.9</f>
        <v>38601.9</v>
      </c>
      <c r="R32" s="57">
        <f>'BAR BB| Open rates'!R32*0.87*0.9</f>
        <v>38601.9</v>
      </c>
      <c r="S32" s="57">
        <f>'BAR BB| Open rates'!S32*0.87*0.9</f>
        <v>40167.9</v>
      </c>
      <c r="T32" s="57">
        <f>'BAR BB| Open rates'!T32*0.87*0.9</f>
        <v>38601.9</v>
      </c>
      <c r="U32" s="57">
        <f>'BAR BB| Open rates'!U32*0.87*0.9</f>
        <v>40167.9</v>
      </c>
      <c r="V32" s="57">
        <f>'BAR BB| Open rates'!V32*0.87*0.9</f>
        <v>40167.9</v>
      </c>
      <c r="W32" s="57">
        <f>'BAR BB| Open rates'!W32*0.87*0.9</f>
        <v>43221.599999999999</v>
      </c>
      <c r="X32" s="57">
        <f>'BAR BB| Open rates'!X32*0.87*0.9</f>
        <v>48702.6</v>
      </c>
      <c r="Y32" s="57">
        <f>'BAR BB| Open rates'!Y32*0.87*0.9</f>
        <v>179228.7</v>
      </c>
      <c r="Z32" s="57">
        <f>'BAR BB| Open rates'!Z32*0.87*0.9</f>
        <v>194810.4</v>
      </c>
      <c r="AA32" s="57">
        <f>'BAR BB| Open rates'!AA32*0.87*0.9</f>
        <v>202640.4</v>
      </c>
      <c r="AB32" s="57">
        <f>'BAR BB| Open rates'!AB32*0.87*0.9</f>
        <v>210548.7</v>
      </c>
      <c r="AC32" s="57">
        <f>'BAR BB| Open rates'!AC32*0.87*0.9</f>
        <v>204754.5</v>
      </c>
      <c r="AD32" s="57">
        <f>'BAR BB| Open rates'!AD32*0.87*0.9</f>
        <v>202640.4</v>
      </c>
      <c r="AE32" s="57">
        <f>'BAR BB| Open rates'!AE32*0.87*0.9</f>
        <v>89810.1</v>
      </c>
      <c r="AF32" s="57">
        <f>'BAR BB| Open rates'!AF32*0.87*0.9</f>
        <v>81980.100000000006</v>
      </c>
      <c r="AG32" s="57">
        <f>'BAR BB| Open rates'!AG32*0.87*0.9</f>
        <v>53009.1</v>
      </c>
      <c r="AH32" s="57">
        <f>'BAR BB| Open rates'!AH32*0.87*0.9</f>
        <v>56924.1</v>
      </c>
      <c r="AI32" s="57">
        <f>'BAR BB| Open rates'!AI32*0.87*0.9</f>
        <v>55358.1</v>
      </c>
      <c r="AJ32" s="57">
        <f>'BAR BB| Open rates'!AJ32*0.87*0.9</f>
        <v>53009.1</v>
      </c>
      <c r="AK32" s="57">
        <f>'BAR BB| Open rates'!AK32*0.87*0.9</f>
        <v>55358.1</v>
      </c>
      <c r="AL32" s="57">
        <f>'BAR BB| Open rates'!AL32*0.87*0.9</f>
        <v>53009.1</v>
      </c>
      <c r="AM32" s="57">
        <f>'BAR BB| Open rates'!AM32*0.87*0.9</f>
        <v>55358.1</v>
      </c>
      <c r="AN32" s="57">
        <f>'BAR BB| Open rates'!AN32*0.87*0.9</f>
        <v>60839.1</v>
      </c>
      <c r="AO32" s="57">
        <f>'BAR BB| Open rates'!AO32*0.87*0.9</f>
        <v>63188.1</v>
      </c>
      <c r="AP32" s="57">
        <f>'BAR BB| Open rates'!AP32*0.87*0.9</f>
        <v>73367.100000000006</v>
      </c>
      <c r="AQ32" s="57">
        <f>'BAR BB| Open rates'!AQ32*0.87*0.9</f>
        <v>73367.100000000006</v>
      </c>
      <c r="AR32" s="57">
        <f>'BAR BB| Open rates'!AR32*0.87*0.9</f>
        <v>75637.8</v>
      </c>
      <c r="AS32" s="57">
        <f>'BAR BB| Open rates'!AS32*0.87*0.9</f>
        <v>73367.100000000006</v>
      </c>
      <c r="AT32" s="57">
        <f>'BAR BB| Open rates'!AT32*0.87*0.9</f>
        <v>75637.8</v>
      </c>
      <c r="AU32" s="57">
        <f>'BAR BB| Open rates'!AU32*0.87*0.9</f>
        <v>73367.100000000006</v>
      </c>
      <c r="AV32" s="57">
        <f>'BAR BB| Open rates'!AV32*0.87*0.9</f>
        <v>94899.6</v>
      </c>
      <c r="AW32" s="57">
        <f>'BAR BB| Open rates'!AW32*0.87*0.9</f>
        <v>70861.5</v>
      </c>
      <c r="AX32" s="57">
        <f>'BAR BB| Open rates'!AX32*0.87*0.9</f>
        <v>56141.1</v>
      </c>
      <c r="AY32" s="57">
        <f>'BAR BB| Open rates'!AY32*0.87*0.9</f>
        <v>53009.1</v>
      </c>
      <c r="AZ32" s="57">
        <f>'BAR BB| Open rates'!AZ32*0.87*0.9</f>
        <v>56141.1</v>
      </c>
      <c r="BA32" s="57">
        <f>'BAR BB| Open rates'!BA32*0.87*0.9</f>
        <v>49094.1</v>
      </c>
      <c r="BB32" s="57">
        <f>'BAR BB| Open rates'!BB32*0.87*0.9</f>
        <v>47528.1</v>
      </c>
      <c r="BC32" s="57">
        <f>'BAR BB| Open rates'!BC32*0.87*0.9</f>
        <v>49094.1</v>
      </c>
      <c r="BD32" s="57">
        <f>'BAR BB| Open rates'!BD32*0.87*0.9</f>
        <v>47528.1</v>
      </c>
      <c r="BE32" s="57">
        <f>'BAR BB| Open rates'!BE32*0.87*0.9</f>
        <v>42673.5</v>
      </c>
      <c r="BF32" s="57">
        <f>'BAR BB| Open rates'!BF32*0.87*0.9</f>
        <v>41342.400000000001</v>
      </c>
      <c r="BG32" s="57">
        <f>'BAR BB| Open rates'!BG32*0.87*0.9</f>
        <v>39776.400000000001</v>
      </c>
      <c r="BH32" s="57">
        <f>'BAR BB| Open rates'!BH32*0.87*0.9</f>
        <v>39776.400000000001</v>
      </c>
      <c r="BI32" s="57">
        <f>'BAR BB| Open rates'!BI32*0.87*0.9</f>
        <v>38993.4</v>
      </c>
      <c r="BJ32" s="57">
        <f>'BAR BB| Open rates'!BJ32*0.87*0.9</f>
        <v>39776.400000000001</v>
      </c>
      <c r="BK32" s="57">
        <f>'BAR BB| Open rates'!BK32*0.87*0.9</f>
        <v>38993.4</v>
      </c>
      <c r="BL32" s="57">
        <f>'BAR BB| Open rates'!BL32*0.87*0.9</f>
        <v>39776.400000000001</v>
      </c>
    </row>
    <row r="33" spans="1:6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row>
    <row r="34" spans="1:64" s="36" customFormat="1" ht="12" customHeight="1" x14ac:dyDescent="0.2">
      <c r="A34" s="237">
        <v>1</v>
      </c>
      <c r="B34" s="57">
        <f>'BAR BB| Open rates'!B34*0.87*0.9</f>
        <v>51443.1</v>
      </c>
      <c r="C34" s="57">
        <f>'BAR BB| Open rates'!C34*0.87*0.9</f>
        <v>48311.1</v>
      </c>
      <c r="D34" s="57">
        <f>'BAR BB| Open rates'!D34*0.87*0.9</f>
        <v>48311.1</v>
      </c>
      <c r="E34" s="57">
        <f>'BAR BB| Open rates'!E34*0.87*0.9</f>
        <v>51443.1</v>
      </c>
      <c r="F34" s="57">
        <f>'BAR BB| Open rates'!F34*0.87*0.9</f>
        <v>48311.1</v>
      </c>
      <c r="G34" s="57">
        <f>'BAR BB| Open rates'!G34*0.87*0.9</f>
        <v>48311.1</v>
      </c>
      <c r="H34" s="57">
        <f>'BAR BB| Open rates'!H34*0.87*0.9</f>
        <v>42830.1</v>
      </c>
      <c r="I34" s="57">
        <f>'BAR BB| Open rates'!I34*0.87*0.9</f>
        <v>41107.5</v>
      </c>
      <c r="J34" s="57">
        <f>'BAR BB| Open rates'!J34*0.87*0.9</f>
        <v>39776.400000000001</v>
      </c>
      <c r="K34" s="57">
        <f>'BAR BB| Open rates'!K34*0.87*0.9</f>
        <v>38210.400000000001</v>
      </c>
      <c r="L34" s="57">
        <f>'BAR BB| Open rates'!L34*0.87*0.9</f>
        <v>39776.400000000001</v>
      </c>
      <c r="M34" s="57">
        <f>'BAR BB| Open rates'!M34*0.87*0.9</f>
        <v>38210.400000000001</v>
      </c>
      <c r="N34" s="57">
        <f>'BAR BB| Open rates'!N34*0.87*0.9</f>
        <v>39776.400000000001</v>
      </c>
      <c r="O34" s="57">
        <f>'BAR BB| Open rates'!O34*0.87*0.9</f>
        <v>38210.400000000001</v>
      </c>
      <c r="P34" s="57">
        <f>'BAR BB| Open rates'!P34*0.87*0.9</f>
        <v>39776.400000000001</v>
      </c>
      <c r="Q34" s="57">
        <f>'BAR BB| Open rates'!Q34*0.87*0.9</f>
        <v>38210.400000000001</v>
      </c>
      <c r="R34" s="57">
        <f>'BAR BB| Open rates'!R34*0.87*0.9</f>
        <v>38210.400000000001</v>
      </c>
      <c r="S34" s="57">
        <f>'BAR BB| Open rates'!S34*0.87*0.9</f>
        <v>39776.400000000001</v>
      </c>
      <c r="T34" s="57">
        <f>'BAR BB| Open rates'!T34*0.87*0.9</f>
        <v>38210.400000000001</v>
      </c>
      <c r="U34" s="57">
        <f>'BAR BB| Open rates'!U34*0.87*0.9</f>
        <v>39776.400000000001</v>
      </c>
      <c r="V34" s="57">
        <f>'BAR BB| Open rates'!V34*0.87*0.9</f>
        <v>39776.400000000001</v>
      </c>
      <c r="W34" s="57">
        <f>'BAR BB| Open rates'!W34*0.87*0.9</f>
        <v>42830.1</v>
      </c>
      <c r="X34" s="57">
        <f>'BAR BB| Open rates'!X34*0.87*0.9</f>
        <v>48311.1</v>
      </c>
      <c r="Y34" s="57">
        <f>'BAR BB| Open rates'!Y34*0.87*0.9</f>
        <v>187841.7</v>
      </c>
      <c r="Z34" s="57">
        <f>'BAR BB| Open rates'!Z34*0.87*0.9</f>
        <v>203423.4</v>
      </c>
      <c r="AA34" s="57">
        <f>'BAR BB| Open rates'!AA34*0.87*0.9</f>
        <v>211253.4</v>
      </c>
      <c r="AB34" s="57">
        <f>'BAR BB| Open rates'!AB34*0.87*0.9</f>
        <v>219161.7</v>
      </c>
      <c r="AC34" s="57">
        <f>'BAR BB| Open rates'!AC34*0.87*0.9</f>
        <v>213367.5</v>
      </c>
      <c r="AD34" s="57">
        <f>'BAR BB| Open rates'!AD34*0.87*0.9</f>
        <v>211253.4</v>
      </c>
      <c r="AE34" s="57">
        <f>'BAR BB| Open rates'!AE34*0.87*0.9</f>
        <v>86678.1</v>
      </c>
      <c r="AF34" s="57">
        <f>'BAR BB| Open rates'!AF34*0.87*0.9</f>
        <v>78848.100000000006</v>
      </c>
      <c r="AG34" s="57">
        <f>'BAR BB| Open rates'!AG34*0.87*0.9</f>
        <v>49877.1</v>
      </c>
      <c r="AH34" s="57">
        <f>'BAR BB| Open rates'!AH34*0.87*0.9</f>
        <v>53792.1</v>
      </c>
      <c r="AI34" s="57">
        <f>'BAR BB| Open rates'!AI34*0.87*0.9</f>
        <v>52226.1</v>
      </c>
      <c r="AJ34" s="57">
        <f>'BAR BB| Open rates'!AJ34*0.87*0.9</f>
        <v>49877.1</v>
      </c>
      <c r="AK34" s="57">
        <f>'BAR BB| Open rates'!AK34*0.87*0.9</f>
        <v>52226.1</v>
      </c>
      <c r="AL34" s="57">
        <f>'BAR BB| Open rates'!AL34*0.87*0.9</f>
        <v>49877.1</v>
      </c>
      <c r="AM34" s="57">
        <f>'BAR BB| Open rates'!AM34*0.87*0.9</f>
        <v>52226.1</v>
      </c>
      <c r="AN34" s="57">
        <f>'BAR BB| Open rates'!AN34*0.87*0.9</f>
        <v>57707.1</v>
      </c>
      <c r="AO34" s="57">
        <f>'BAR BB| Open rates'!AO34*0.87*0.9</f>
        <v>60056.1</v>
      </c>
      <c r="AP34" s="57">
        <f>'BAR BB| Open rates'!AP34*0.87*0.9</f>
        <v>78926.400000000009</v>
      </c>
      <c r="AQ34" s="57">
        <f>'BAR BB| Open rates'!AQ34*0.87*0.9</f>
        <v>78926.400000000009</v>
      </c>
      <c r="AR34" s="57">
        <f>'BAR BB| Open rates'!AR34*0.87*0.9</f>
        <v>81197.100000000006</v>
      </c>
      <c r="AS34" s="57">
        <f>'BAR BB| Open rates'!AS34*0.87*0.9</f>
        <v>78926.400000000009</v>
      </c>
      <c r="AT34" s="57">
        <f>'BAR BB| Open rates'!AT34*0.87*0.9</f>
        <v>81197.100000000006</v>
      </c>
      <c r="AU34" s="57">
        <f>'BAR BB| Open rates'!AU34*0.87*0.9</f>
        <v>78926.400000000009</v>
      </c>
      <c r="AV34" s="57">
        <f>'BAR BB| Open rates'!AV34*0.87*0.9</f>
        <v>99597.6</v>
      </c>
      <c r="AW34" s="57">
        <f>'BAR BB| Open rates'!AW34*0.87*0.9</f>
        <v>81118.8</v>
      </c>
      <c r="AX34" s="57">
        <f>'BAR BB| Open rates'!AX34*0.87*0.9</f>
        <v>66398.400000000009</v>
      </c>
      <c r="AY34" s="57">
        <f>'BAR BB| Open rates'!AY34*0.87*0.9</f>
        <v>63266.400000000001</v>
      </c>
      <c r="AZ34" s="57">
        <f>'BAR BB| Open rates'!AZ34*0.87*0.9</f>
        <v>66398.400000000009</v>
      </c>
      <c r="BA34" s="57">
        <f>'BAR BB| Open rates'!BA34*0.87*0.9</f>
        <v>59351.4</v>
      </c>
      <c r="BB34" s="57">
        <f>'BAR BB| Open rates'!BB34*0.87*0.9</f>
        <v>57785.4</v>
      </c>
      <c r="BC34" s="57">
        <f>'BAR BB| Open rates'!BC34*0.87*0.9</f>
        <v>59351.4</v>
      </c>
      <c r="BD34" s="57">
        <f>'BAR BB| Open rates'!BD34*0.87*0.9</f>
        <v>57785.4</v>
      </c>
      <c r="BE34" s="57">
        <f>'BAR BB| Open rates'!BE34*0.87*0.9</f>
        <v>41107.5</v>
      </c>
      <c r="BF34" s="57">
        <f>'BAR BB| Open rates'!BF34*0.87*0.9</f>
        <v>39776.400000000001</v>
      </c>
      <c r="BG34" s="57">
        <f>'BAR BB| Open rates'!BG34*0.87*0.9</f>
        <v>38210.400000000001</v>
      </c>
      <c r="BH34" s="57">
        <f>'BAR BB| Open rates'!BH34*0.87*0.9</f>
        <v>38210.400000000001</v>
      </c>
      <c r="BI34" s="57">
        <f>'BAR BB| Open rates'!BI34*0.87*0.9</f>
        <v>37427.4</v>
      </c>
      <c r="BJ34" s="57">
        <f>'BAR BB| Open rates'!BJ34*0.87*0.9</f>
        <v>38210.400000000001</v>
      </c>
      <c r="BK34" s="57">
        <f>'BAR BB| Open rates'!BK34*0.87*0.9</f>
        <v>37427.4</v>
      </c>
      <c r="BL34" s="57">
        <f>'BAR BB| Open rates'!BL34*0.87*0.9</f>
        <v>38210.400000000001</v>
      </c>
    </row>
    <row r="35" spans="1:64" s="36" customFormat="1" ht="12" customHeight="1" x14ac:dyDescent="0.2">
      <c r="A35" s="237">
        <v>2</v>
      </c>
      <c r="B35" s="57">
        <f>'BAR BB| Open rates'!B35*0.87*0.9</f>
        <v>53400.6</v>
      </c>
      <c r="C35" s="57">
        <f>'BAR BB| Open rates'!C35*0.87*0.9</f>
        <v>50268.6</v>
      </c>
      <c r="D35" s="57">
        <f>'BAR BB| Open rates'!D35*0.87*0.9</f>
        <v>50268.6</v>
      </c>
      <c r="E35" s="57">
        <f>'BAR BB| Open rates'!E35*0.87*0.9</f>
        <v>53400.6</v>
      </c>
      <c r="F35" s="57">
        <f>'BAR BB| Open rates'!F35*0.87*0.9</f>
        <v>50268.6</v>
      </c>
      <c r="G35" s="57">
        <f>'BAR BB| Open rates'!G35*0.87*0.9</f>
        <v>50268.6</v>
      </c>
      <c r="H35" s="57">
        <f>'BAR BB| Open rates'!H35*0.87*0.9</f>
        <v>44787.6</v>
      </c>
      <c r="I35" s="57">
        <f>'BAR BB| Open rates'!I35*0.87*0.9</f>
        <v>43065</v>
      </c>
      <c r="J35" s="57">
        <f>'BAR BB| Open rates'!J35*0.87*0.9</f>
        <v>41733.9</v>
      </c>
      <c r="K35" s="57">
        <f>'BAR BB| Open rates'!K35*0.87*0.9</f>
        <v>40167.9</v>
      </c>
      <c r="L35" s="57">
        <f>'BAR BB| Open rates'!L35*0.87*0.9</f>
        <v>41733.9</v>
      </c>
      <c r="M35" s="57">
        <f>'BAR BB| Open rates'!M35*0.87*0.9</f>
        <v>40167.9</v>
      </c>
      <c r="N35" s="57">
        <f>'BAR BB| Open rates'!N35*0.87*0.9</f>
        <v>41733.9</v>
      </c>
      <c r="O35" s="57">
        <f>'BAR BB| Open rates'!O35*0.87*0.9</f>
        <v>40167.9</v>
      </c>
      <c r="P35" s="57">
        <f>'BAR BB| Open rates'!P35*0.87*0.9</f>
        <v>41733.9</v>
      </c>
      <c r="Q35" s="57">
        <f>'BAR BB| Open rates'!Q35*0.87*0.9</f>
        <v>40167.9</v>
      </c>
      <c r="R35" s="57">
        <f>'BAR BB| Open rates'!R35*0.87*0.9</f>
        <v>40167.9</v>
      </c>
      <c r="S35" s="57">
        <f>'BAR BB| Open rates'!S35*0.87*0.9</f>
        <v>41733.9</v>
      </c>
      <c r="T35" s="57">
        <f>'BAR BB| Open rates'!T35*0.87*0.9</f>
        <v>40167.9</v>
      </c>
      <c r="U35" s="57">
        <f>'BAR BB| Open rates'!U35*0.87*0.9</f>
        <v>41733.9</v>
      </c>
      <c r="V35" s="57">
        <f>'BAR BB| Open rates'!V35*0.87*0.9</f>
        <v>41733.9</v>
      </c>
      <c r="W35" s="57">
        <f>'BAR BB| Open rates'!W35*0.87*0.9</f>
        <v>44787.6</v>
      </c>
      <c r="X35" s="57">
        <f>'BAR BB| Open rates'!X35*0.87*0.9</f>
        <v>50268.6</v>
      </c>
      <c r="Y35" s="57">
        <f>'BAR BB| Open rates'!Y35*0.87*0.9</f>
        <v>190190.7</v>
      </c>
      <c r="Z35" s="57">
        <f>'BAR BB| Open rates'!Z35*0.87*0.9</f>
        <v>205772.4</v>
      </c>
      <c r="AA35" s="57">
        <f>'BAR BB| Open rates'!AA35*0.87*0.9</f>
        <v>213602.4</v>
      </c>
      <c r="AB35" s="57">
        <f>'BAR BB| Open rates'!AB35*0.87*0.9</f>
        <v>221510.7</v>
      </c>
      <c r="AC35" s="57">
        <f>'BAR BB| Open rates'!AC35*0.87*0.9</f>
        <v>215716.5</v>
      </c>
      <c r="AD35" s="57">
        <f>'BAR BB| Open rates'!AD35*0.87*0.9</f>
        <v>213602.4</v>
      </c>
      <c r="AE35" s="57">
        <f>'BAR BB| Open rates'!AE35*0.87*0.9</f>
        <v>89027.1</v>
      </c>
      <c r="AF35" s="57">
        <f>'BAR BB| Open rates'!AF35*0.87*0.9</f>
        <v>81197.100000000006</v>
      </c>
      <c r="AG35" s="57">
        <f>'BAR BB| Open rates'!AG35*0.87*0.9</f>
        <v>52226.1</v>
      </c>
      <c r="AH35" s="57">
        <f>'BAR BB| Open rates'!AH35*0.87*0.9</f>
        <v>56141.1</v>
      </c>
      <c r="AI35" s="57">
        <f>'BAR BB| Open rates'!AI35*0.87*0.9</f>
        <v>54575.1</v>
      </c>
      <c r="AJ35" s="57">
        <f>'BAR BB| Open rates'!AJ35*0.87*0.9</f>
        <v>52226.1</v>
      </c>
      <c r="AK35" s="57">
        <f>'BAR BB| Open rates'!AK35*0.87*0.9</f>
        <v>54575.1</v>
      </c>
      <c r="AL35" s="57">
        <f>'BAR BB| Open rates'!AL35*0.87*0.9</f>
        <v>52226.1</v>
      </c>
      <c r="AM35" s="57">
        <f>'BAR BB| Open rates'!AM35*0.87*0.9</f>
        <v>54575.1</v>
      </c>
      <c r="AN35" s="57">
        <f>'BAR BB| Open rates'!AN35*0.87*0.9</f>
        <v>60056.1</v>
      </c>
      <c r="AO35" s="57">
        <f>'BAR BB| Open rates'!AO35*0.87*0.9</f>
        <v>62405.1</v>
      </c>
      <c r="AP35" s="57">
        <f>'BAR BB| Open rates'!AP35*0.87*0.9</f>
        <v>81275.400000000009</v>
      </c>
      <c r="AQ35" s="57">
        <f>'BAR BB| Open rates'!AQ35*0.87*0.9</f>
        <v>81275.400000000009</v>
      </c>
      <c r="AR35" s="57">
        <f>'BAR BB| Open rates'!AR35*0.87*0.9</f>
        <v>83546.100000000006</v>
      </c>
      <c r="AS35" s="57">
        <f>'BAR BB| Open rates'!AS35*0.87*0.9</f>
        <v>81275.400000000009</v>
      </c>
      <c r="AT35" s="57">
        <f>'BAR BB| Open rates'!AT35*0.87*0.9</f>
        <v>83546.100000000006</v>
      </c>
      <c r="AU35" s="57">
        <f>'BAR BB| Open rates'!AU35*0.87*0.9</f>
        <v>81275.400000000009</v>
      </c>
      <c r="AV35" s="57">
        <f>'BAR BB| Open rates'!AV35*0.87*0.9</f>
        <v>101946.6</v>
      </c>
      <c r="AW35" s="57">
        <f>'BAR BB| Open rates'!AW35*0.87*0.9</f>
        <v>83467.8</v>
      </c>
      <c r="AX35" s="57">
        <f>'BAR BB| Open rates'!AX35*0.87*0.9</f>
        <v>68747.400000000009</v>
      </c>
      <c r="AY35" s="57">
        <f>'BAR BB| Open rates'!AY35*0.87*0.9</f>
        <v>65615.400000000009</v>
      </c>
      <c r="AZ35" s="57">
        <f>'BAR BB| Open rates'!AZ35*0.87*0.9</f>
        <v>68747.400000000009</v>
      </c>
      <c r="BA35" s="57">
        <f>'BAR BB| Open rates'!BA35*0.87*0.9</f>
        <v>61700.4</v>
      </c>
      <c r="BB35" s="57">
        <f>'BAR BB| Open rates'!BB35*0.87*0.9</f>
        <v>60134.400000000001</v>
      </c>
      <c r="BC35" s="57">
        <f>'BAR BB| Open rates'!BC35*0.87*0.9</f>
        <v>61700.4</v>
      </c>
      <c r="BD35" s="57">
        <f>'BAR BB| Open rates'!BD35*0.87*0.9</f>
        <v>60134.400000000001</v>
      </c>
      <c r="BE35" s="57">
        <f>'BAR BB| Open rates'!BE35*0.87*0.9</f>
        <v>43456.5</v>
      </c>
      <c r="BF35" s="57">
        <f>'BAR BB| Open rates'!BF35*0.87*0.9</f>
        <v>42125.4</v>
      </c>
      <c r="BG35" s="57">
        <f>'BAR BB| Open rates'!BG35*0.87*0.9</f>
        <v>40559.4</v>
      </c>
      <c r="BH35" s="57">
        <f>'BAR BB| Open rates'!BH35*0.87*0.9</f>
        <v>40559.4</v>
      </c>
      <c r="BI35" s="57">
        <f>'BAR BB| Open rates'!BI35*0.87*0.9</f>
        <v>39776.400000000001</v>
      </c>
      <c r="BJ35" s="57">
        <f>'BAR BB| Open rates'!BJ35*0.87*0.9</f>
        <v>40559.4</v>
      </c>
      <c r="BK35" s="57">
        <f>'BAR BB| Open rates'!BK35*0.87*0.9</f>
        <v>39776.400000000001</v>
      </c>
      <c r="BL35" s="57">
        <f>'BAR BB| Open rates'!BL35*0.87*0.9</f>
        <v>40559.4</v>
      </c>
    </row>
    <row r="36" spans="1:64" s="36" customFormat="1" ht="12" customHeight="1" x14ac:dyDescent="0.2">
      <c r="A36" s="237">
        <v>3</v>
      </c>
      <c r="B36" s="57">
        <f>'BAR BB| Open rates'!B36*0.87*0.9</f>
        <v>55358.1</v>
      </c>
      <c r="C36" s="57">
        <f>'BAR BB| Open rates'!C36*0.87*0.9</f>
        <v>52226.1</v>
      </c>
      <c r="D36" s="57">
        <f>'BAR BB| Open rates'!D36*0.87*0.9</f>
        <v>52226.1</v>
      </c>
      <c r="E36" s="57">
        <f>'BAR BB| Open rates'!E36*0.87*0.9</f>
        <v>55358.1</v>
      </c>
      <c r="F36" s="57">
        <f>'BAR BB| Open rates'!F36*0.87*0.9</f>
        <v>52226.1</v>
      </c>
      <c r="G36" s="57">
        <f>'BAR BB| Open rates'!G36*0.87*0.9</f>
        <v>52226.1</v>
      </c>
      <c r="H36" s="57">
        <f>'BAR BB| Open rates'!H36*0.87*0.9</f>
        <v>46745.1</v>
      </c>
      <c r="I36" s="57">
        <f>'BAR BB| Open rates'!I36*0.87*0.9</f>
        <v>45022.5</v>
      </c>
      <c r="J36" s="57">
        <f>'BAR BB| Open rates'!J36*0.87*0.9</f>
        <v>43691.4</v>
      </c>
      <c r="K36" s="57">
        <f>'BAR BB| Open rates'!K36*0.87*0.9</f>
        <v>42125.4</v>
      </c>
      <c r="L36" s="57">
        <f>'BAR BB| Open rates'!L36*0.87*0.9</f>
        <v>43691.4</v>
      </c>
      <c r="M36" s="57">
        <f>'BAR BB| Open rates'!M36*0.87*0.9</f>
        <v>42125.4</v>
      </c>
      <c r="N36" s="57">
        <f>'BAR BB| Open rates'!N36*0.87*0.9</f>
        <v>43691.4</v>
      </c>
      <c r="O36" s="57">
        <f>'BAR BB| Open rates'!O36*0.87*0.9</f>
        <v>42125.4</v>
      </c>
      <c r="P36" s="57">
        <f>'BAR BB| Open rates'!P36*0.87*0.9</f>
        <v>43691.4</v>
      </c>
      <c r="Q36" s="57">
        <f>'BAR BB| Open rates'!Q36*0.87*0.9</f>
        <v>42125.4</v>
      </c>
      <c r="R36" s="57">
        <f>'BAR BB| Open rates'!R36*0.87*0.9</f>
        <v>42125.4</v>
      </c>
      <c r="S36" s="57">
        <f>'BAR BB| Open rates'!S36*0.87*0.9</f>
        <v>43691.4</v>
      </c>
      <c r="T36" s="57">
        <f>'BAR BB| Open rates'!T36*0.87*0.9</f>
        <v>42125.4</v>
      </c>
      <c r="U36" s="57">
        <f>'BAR BB| Open rates'!U36*0.87*0.9</f>
        <v>43691.4</v>
      </c>
      <c r="V36" s="57">
        <f>'BAR BB| Open rates'!V36*0.87*0.9</f>
        <v>43691.4</v>
      </c>
      <c r="W36" s="57">
        <f>'BAR BB| Open rates'!W36*0.87*0.9</f>
        <v>46745.1</v>
      </c>
      <c r="X36" s="57">
        <f>'BAR BB| Open rates'!X36*0.87*0.9</f>
        <v>52226.1</v>
      </c>
      <c r="Y36" s="57">
        <f>'BAR BB| Open rates'!Y36*0.87*0.9</f>
        <v>192539.7</v>
      </c>
      <c r="Z36" s="57">
        <f>'BAR BB| Open rates'!Z36*0.87*0.9</f>
        <v>208121.4</v>
      </c>
      <c r="AA36" s="57">
        <f>'BAR BB| Open rates'!AA36*0.87*0.9</f>
        <v>215951.4</v>
      </c>
      <c r="AB36" s="57">
        <f>'BAR BB| Open rates'!AB36*0.87*0.9</f>
        <v>223859.7</v>
      </c>
      <c r="AC36" s="57">
        <f>'BAR BB| Open rates'!AC36*0.87*0.9</f>
        <v>218065.5</v>
      </c>
      <c r="AD36" s="57">
        <f>'BAR BB| Open rates'!AD36*0.87*0.9</f>
        <v>215951.4</v>
      </c>
      <c r="AE36" s="57">
        <f>'BAR BB| Open rates'!AE36*0.87*0.9</f>
        <v>91376.1</v>
      </c>
      <c r="AF36" s="57">
        <f>'BAR BB| Open rates'!AF36*0.87*0.9</f>
        <v>83546.100000000006</v>
      </c>
      <c r="AG36" s="57">
        <f>'BAR BB| Open rates'!AG36*0.87*0.9</f>
        <v>54575.1</v>
      </c>
      <c r="AH36" s="57">
        <f>'BAR BB| Open rates'!AH36*0.87*0.9</f>
        <v>58490.1</v>
      </c>
      <c r="AI36" s="57">
        <f>'BAR BB| Open rates'!AI36*0.87*0.9</f>
        <v>56924.1</v>
      </c>
      <c r="AJ36" s="57">
        <f>'BAR BB| Open rates'!AJ36*0.87*0.9</f>
        <v>54575.1</v>
      </c>
      <c r="AK36" s="57">
        <f>'BAR BB| Open rates'!AK36*0.87*0.9</f>
        <v>56924.1</v>
      </c>
      <c r="AL36" s="57">
        <f>'BAR BB| Open rates'!AL36*0.87*0.9</f>
        <v>54575.1</v>
      </c>
      <c r="AM36" s="57">
        <f>'BAR BB| Open rates'!AM36*0.87*0.9</f>
        <v>56924.1</v>
      </c>
      <c r="AN36" s="57">
        <f>'BAR BB| Open rates'!AN36*0.87*0.9</f>
        <v>62405.1</v>
      </c>
      <c r="AO36" s="57">
        <f>'BAR BB| Open rates'!AO36*0.87*0.9</f>
        <v>64754.1</v>
      </c>
      <c r="AP36" s="57">
        <f>'BAR BB| Open rates'!AP36*0.87*0.9</f>
        <v>83624.400000000009</v>
      </c>
      <c r="AQ36" s="57">
        <f>'BAR BB| Open rates'!AQ36*0.87*0.9</f>
        <v>83624.400000000009</v>
      </c>
      <c r="AR36" s="57">
        <f>'BAR BB| Open rates'!AR36*0.87*0.9</f>
        <v>85895.1</v>
      </c>
      <c r="AS36" s="57">
        <f>'BAR BB| Open rates'!AS36*0.87*0.9</f>
        <v>83624.400000000009</v>
      </c>
      <c r="AT36" s="57">
        <f>'BAR BB| Open rates'!AT36*0.87*0.9</f>
        <v>85895.1</v>
      </c>
      <c r="AU36" s="57">
        <f>'BAR BB| Open rates'!AU36*0.87*0.9</f>
        <v>83624.400000000009</v>
      </c>
      <c r="AV36" s="57">
        <f>'BAR BB| Open rates'!AV36*0.87*0.9</f>
        <v>104295.6</v>
      </c>
      <c r="AW36" s="57">
        <f>'BAR BB| Open rates'!AW36*0.87*0.9</f>
        <v>85816.8</v>
      </c>
      <c r="AX36" s="57">
        <f>'BAR BB| Open rates'!AX36*0.87*0.9</f>
        <v>71096.400000000009</v>
      </c>
      <c r="AY36" s="57">
        <f>'BAR BB| Open rates'!AY36*0.87*0.9</f>
        <v>67964.400000000009</v>
      </c>
      <c r="AZ36" s="57">
        <f>'BAR BB| Open rates'!AZ36*0.87*0.9</f>
        <v>71096.400000000009</v>
      </c>
      <c r="BA36" s="57">
        <f>'BAR BB| Open rates'!BA36*0.87*0.9</f>
        <v>64049.4</v>
      </c>
      <c r="BB36" s="57">
        <f>'BAR BB| Open rates'!BB36*0.87*0.9</f>
        <v>62483.4</v>
      </c>
      <c r="BC36" s="57">
        <f>'BAR BB| Open rates'!BC36*0.87*0.9</f>
        <v>64049.4</v>
      </c>
      <c r="BD36" s="57">
        <f>'BAR BB| Open rates'!BD36*0.87*0.9</f>
        <v>62483.4</v>
      </c>
      <c r="BE36" s="57">
        <f>'BAR BB| Open rates'!BE36*0.87*0.9</f>
        <v>45805.5</v>
      </c>
      <c r="BF36" s="57">
        <f>'BAR BB| Open rates'!BF36*0.87*0.9</f>
        <v>44474.400000000001</v>
      </c>
      <c r="BG36" s="57">
        <f>'BAR BB| Open rates'!BG36*0.87*0.9</f>
        <v>42908.4</v>
      </c>
      <c r="BH36" s="57">
        <f>'BAR BB| Open rates'!BH36*0.87*0.9</f>
        <v>42908.4</v>
      </c>
      <c r="BI36" s="57">
        <f>'BAR BB| Open rates'!BI36*0.87*0.9</f>
        <v>42125.4</v>
      </c>
      <c r="BJ36" s="57">
        <f>'BAR BB| Open rates'!BJ36*0.87*0.9</f>
        <v>42908.4</v>
      </c>
      <c r="BK36" s="57">
        <f>'BAR BB| Open rates'!BK36*0.87*0.9</f>
        <v>42125.4</v>
      </c>
      <c r="BL36" s="57">
        <f>'BAR BB| Open rates'!BL36*0.87*0.9</f>
        <v>42908.4</v>
      </c>
    </row>
    <row r="37" spans="1:64" s="36" customFormat="1" ht="12" customHeight="1" x14ac:dyDescent="0.2">
      <c r="A37" s="237">
        <v>4</v>
      </c>
      <c r="B37" s="57">
        <f>'BAR BB| Open rates'!B37*0.87*0.9</f>
        <v>57315.6</v>
      </c>
      <c r="C37" s="57">
        <f>'BAR BB| Open rates'!C37*0.87*0.9</f>
        <v>54183.6</v>
      </c>
      <c r="D37" s="57">
        <f>'BAR BB| Open rates'!D37*0.87*0.9</f>
        <v>54183.6</v>
      </c>
      <c r="E37" s="57">
        <f>'BAR BB| Open rates'!E37*0.87*0.9</f>
        <v>57315.6</v>
      </c>
      <c r="F37" s="57">
        <f>'BAR BB| Open rates'!F37*0.87*0.9</f>
        <v>54183.6</v>
      </c>
      <c r="G37" s="57">
        <f>'BAR BB| Open rates'!G37*0.87*0.9</f>
        <v>54183.6</v>
      </c>
      <c r="H37" s="57">
        <f>'BAR BB| Open rates'!H37*0.87*0.9</f>
        <v>48702.6</v>
      </c>
      <c r="I37" s="57">
        <f>'BAR BB| Open rates'!I37*0.87*0.9</f>
        <v>46980</v>
      </c>
      <c r="J37" s="57">
        <f>'BAR BB| Open rates'!J37*0.87*0.9</f>
        <v>45648.9</v>
      </c>
      <c r="K37" s="57">
        <f>'BAR BB| Open rates'!K37*0.87*0.9</f>
        <v>44082.9</v>
      </c>
      <c r="L37" s="57">
        <f>'BAR BB| Open rates'!L37*0.87*0.9</f>
        <v>45648.9</v>
      </c>
      <c r="M37" s="57">
        <f>'BAR BB| Open rates'!M37*0.87*0.9</f>
        <v>44082.9</v>
      </c>
      <c r="N37" s="57">
        <f>'BAR BB| Open rates'!N37*0.87*0.9</f>
        <v>45648.9</v>
      </c>
      <c r="O37" s="57">
        <f>'BAR BB| Open rates'!O37*0.87*0.9</f>
        <v>44082.9</v>
      </c>
      <c r="P37" s="57">
        <f>'BAR BB| Open rates'!P37*0.87*0.9</f>
        <v>45648.9</v>
      </c>
      <c r="Q37" s="57">
        <f>'BAR BB| Open rates'!Q37*0.87*0.9</f>
        <v>44082.9</v>
      </c>
      <c r="R37" s="57">
        <f>'BAR BB| Open rates'!R37*0.87*0.9</f>
        <v>44082.9</v>
      </c>
      <c r="S37" s="57">
        <f>'BAR BB| Open rates'!S37*0.87*0.9</f>
        <v>45648.9</v>
      </c>
      <c r="T37" s="57">
        <f>'BAR BB| Open rates'!T37*0.87*0.9</f>
        <v>44082.9</v>
      </c>
      <c r="U37" s="57">
        <f>'BAR BB| Open rates'!U37*0.87*0.9</f>
        <v>45648.9</v>
      </c>
      <c r="V37" s="57">
        <f>'BAR BB| Open rates'!V37*0.87*0.9</f>
        <v>45648.9</v>
      </c>
      <c r="W37" s="57">
        <f>'BAR BB| Open rates'!W37*0.87*0.9</f>
        <v>48702.6</v>
      </c>
      <c r="X37" s="57">
        <f>'BAR BB| Open rates'!X37*0.87*0.9</f>
        <v>54183.6</v>
      </c>
      <c r="Y37" s="57">
        <f>'BAR BB| Open rates'!Y37*0.87*0.9</f>
        <v>194888.7</v>
      </c>
      <c r="Z37" s="57">
        <f>'BAR BB| Open rates'!Z37*0.87*0.9</f>
        <v>210470.39999999999</v>
      </c>
      <c r="AA37" s="57">
        <f>'BAR BB| Open rates'!AA37*0.87*0.9</f>
        <v>218300.4</v>
      </c>
      <c r="AB37" s="57">
        <f>'BAR BB| Open rates'!AB37*0.87*0.9</f>
        <v>226208.7</v>
      </c>
      <c r="AC37" s="57">
        <f>'BAR BB| Open rates'!AC37*0.87*0.9</f>
        <v>220414.5</v>
      </c>
      <c r="AD37" s="57">
        <f>'BAR BB| Open rates'!AD37*0.87*0.9</f>
        <v>218300.4</v>
      </c>
      <c r="AE37" s="57">
        <f>'BAR BB| Open rates'!AE37*0.87*0.9</f>
        <v>93725.1</v>
      </c>
      <c r="AF37" s="57">
        <f>'BAR BB| Open rates'!AF37*0.87*0.9</f>
        <v>85895.1</v>
      </c>
      <c r="AG37" s="57">
        <f>'BAR BB| Open rates'!AG37*0.87*0.9</f>
        <v>56924.1</v>
      </c>
      <c r="AH37" s="57">
        <f>'BAR BB| Open rates'!AH37*0.87*0.9</f>
        <v>60839.1</v>
      </c>
      <c r="AI37" s="57">
        <f>'BAR BB| Open rates'!AI37*0.87*0.9</f>
        <v>59273.1</v>
      </c>
      <c r="AJ37" s="57">
        <f>'BAR BB| Open rates'!AJ37*0.87*0.9</f>
        <v>56924.1</v>
      </c>
      <c r="AK37" s="57">
        <f>'BAR BB| Open rates'!AK37*0.87*0.9</f>
        <v>59273.1</v>
      </c>
      <c r="AL37" s="57">
        <f>'BAR BB| Open rates'!AL37*0.87*0.9</f>
        <v>56924.1</v>
      </c>
      <c r="AM37" s="57">
        <f>'BAR BB| Open rates'!AM37*0.87*0.9</f>
        <v>59273.1</v>
      </c>
      <c r="AN37" s="57">
        <f>'BAR BB| Open rates'!AN37*0.87*0.9</f>
        <v>64754.1</v>
      </c>
      <c r="AO37" s="57">
        <f>'BAR BB| Open rates'!AO37*0.87*0.9</f>
        <v>67103.100000000006</v>
      </c>
      <c r="AP37" s="57">
        <f>'BAR BB| Open rates'!AP37*0.87*0.9</f>
        <v>85973.400000000009</v>
      </c>
      <c r="AQ37" s="57">
        <f>'BAR BB| Open rates'!AQ37*0.87*0.9</f>
        <v>85973.400000000009</v>
      </c>
      <c r="AR37" s="57">
        <f>'BAR BB| Open rates'!AR37*0.87*0.9</f>
        <v>88244.1</v>
      </c>
      <c r="AS37" s="57">
        <f>'BAR BB| Open rates'!AS37*0.87*0.9</f>
        <v>85973.400000000009</v>
      </c>
      <c r="AT37" s="57">
        <f>'BAR BB| Open rates'!AT37*0.87*0.9</f>
        <v>88244.1</v>
      </c>
      <c r="AU37" s="57">
        <f>'BAR BB| Open rates'!AU37*0.87*0.9</f>
        <v>85973.400000000009</v>
      </c>
      <c r="AV37" s="57">
        <f>'BAR BB| Open rates'!AV37*0.87*0.9</f>
        <v>106644.6</v>
      </c>
      <c r="AW37" s="57">
        <f>'BAR BB| Open rates'!AW37*0.87*0.9</f>
        <v>88165.8</v>
      </c>
      <c r="AX37" s="57">
        <f>'BAR BB| Open rates'!AX37*0.87*0.9</f>
        <v>73445.400000000009</v>
      </c>
      <c r="AY37" s="57">
        <f>'BAR BB| Open rates'!AY37*0.87*0.9</f>
        <v>70313.400000000009</v>
      </c>
      <c r="AZ37" s="57">
        <f>'BAR BB| Open rates'!AZ37*0.87*0.9</f>
        <v>73445.400000000009</v>
      </c>
      <c r="BA37" s="57">
        <f>'BAR BB| Open rates'!BA37*0.87*0.9</f>
        <v>66398.400000000009</v>
      </c>
      <c r="BB37" s="57">
        <f>'BAR BB| Open rates'!BB37*0.87*0.9</f>
        <v>64832.4</v>
      </c>
      <c r="BC37" s="57">
        <f>'BAR BB| Open rates'!BC37*0.87*0.9</f>
        <v>66398.400000000009</v>
      </c>
      <c r="BD37" s="57">
        <f>'BAR BB| Open rates'!BD37*0.87*0.9</f>
        <v>64832.4</v>
      </c>
      <c r="BE37" s="57">
        <f>'BAR BB| Open rates'!BE37*0.87*0.9</f>
        <v>48154.5</v>
      </c>
      <c r="BF37" s="57">
        <f>'BAR BB| Open rates'!BF37*0.87*0.9</f>
        <v>46823.4</v>
      </c>
      <c r="BG37" s="57">
        <f>'BAR BB| Open rates'!BG37*0.87*0.9</f>
        <v>45257.4</v>
      </c>
      <c r="BH37" s="57">
        <f>'BAR BB| Open rates'!BH37*0.87*0.9</f>
        <v>45257.4</v>
      </c>
      <c r="BI37" s="57">
        <f>'BAR BB| Open rates'!BI37*0.87*0.9</f>
        <v>44474.400000000001</v>
      </c>
      <c r="BJ37" s="57">
        <f>'BAR BB| Open rates'!BJ37*0.87*0.9</f>
        <v>45257.4</v>
      </c>
      <c r="BK37" s="57">
        <f>'BAR BB| Open rates'!BK37*0.87*0.9</f>
        <v>44474.400000000001</v>
      </c>
      <c r="BL37" s="57">
        <f>'BAR BB| Open rates'!BL37*0.87*0.9</f>
        <v>45257.4</v>
      </c>
    </row>
    <row r="38" spans="1:64" s="36" customFormat="1" ht="12" customHeight="1" x14ac:dyDescent="0.2">
      <c r="A38" s="237">
        <v>5</v>
      </c>
      <c r="B38" s="57">
        <f>'BAR BB| Open rates'!B38*0.87*0.9</f>
        <v>59273.1</v>
      </c>
      <c r="C38" s="57">
        <f>'BAR BB| Open rates'!C38*0.87*0.9</f>
        <v>56141.1</v>
      </c>
      <c r="D38" s="57">
        <f>'BAR BB| Open rates'!D38*0.87*0.9</f>
        <v>56141.1</v>
      </c>
      <c r="E38" s="57">
        <f>'BAR BB| Open rates'!E38*0.87*0.9</f>
        <v>59273.1</v>
      </c>
      <c r="F38" s="57">
        <f>'BAR BB| Open rates'!F38*0.87*0.9</f>
        <v>56141.1</v>
      </c>
      <c r="G38" s="57">
        <f>'BAR BB| Open rates'!G38*0.87*0.9</f>
        <v>56141.1</v>
      </c>
      <c r="H38" s="57">
        <f>'BAR BB| Open rates'!H38*0.87*0.9</f>
        <v>50660.1</v>
      </c>
      <c r="I38" s="57">
        <f>'BAR BB| Open rates'!I38*0.87*0.9</f>
        <v>48937.5</v>
      </c>
      <c r="J38" s="57">
        <f>'BAR BB| Open rates'!J38*0.87*0.9</f>
        <v>47606.400000000001</v>
      </c>
      <c r="K38" s="57">
        <f>'BAR BB| Open rates'!K38*0.87*0.9</f>
        <v>46040.4</v>
      </c>
      <c r="L38" s="57">
        <f>'BAR BB| Open rates'!L38*0.87*0.9</f>
        <v>47606.400000000001</v>
      </c>
      <c r="M38" s="57">
        <f>'BAR BB| Open rates'!M38*0.87*0.9</f>
        <v>46040.4</v>
      </c>
      <c r="N38" s="57">
        <f>'BAR BB| Open rates'!N38*0.87*0.9</f>
        <v>47606.400000000001</v>
      </c>
      <c r="O38" s="57">
        <f>'BAR BB| Open rates'!O38*0.87*0.9</f>
        <v>46040.4</v>
      </c>
      <c r="P38" s="57">
        <f>'BAR BB| Open rates'!P38*0.87*0.9</f>
        <v>47606.400000000001</v>
      </c>
      <c r="Q38" s="57">
        <f>'BAR BB| Open rates'!Q38*0.87*0.9</f>
        <v>46040.4</v>
      </c>
      <c r="R38" s="57">
        <f>'BAR BB| Open rates'!R38*0.87*0.9</f>
        <v>46040.4</v>
      </c>
      <c r="S38" s="57">
        <f>'BAR BB| Open rates'!S38*0.87*0.9</f>
        <v>47606.400000000001</v>
      </c>
      <c r="T38" s="57">
        <f>'BAR BB| Open rates'!T38*0.87*0.9</f>
        <v>46040.4</v>
      </c>
      <c r="U38" s="57">
        <f>'BAR BB| Open rates'!U38*0.87*0.9</f>
        <v>47606.400000000001</v>
      </c>
      <c r="V38" s="57">
        <f>'BAR BB| Open rates'!V38*0.87*0.9</f>
        <v>47606.400000000001</v>
      </c>
      <c r="W38" s="57">
        <f>'BAR BB| Open rates'!W38*0.87*0.9</f>
        <v>50660.1</v>
      </c>
      <c r="X38" s="57">
        <f>'BAR BB| Open rates'!X38*0.87*0.9</f>
        <v>56141.1</v>
      </c>
      <c r="Y38" s="57">
        <f>'BAR BB| Open rates'!Y38*0.87*0.9</f>
        <v>197237.7</v>
      </c>
      <c r="Z38" s="57">
        <f>'BAR BB| Open rates'!Z38*0.87*0.9</f>
        <v>212819.4</v>
      </c>
      <c r="AA38" s="57">
        <f>'BAR BB| Open rates'!AA38*0.87*0.9</f>
        <v>220649.4</v>
      </c>
      <c r="AB38" s="57">
        <f>'BAR BB| Open rates'!AB38*0.87*0.9</f>
        <v>228557.7</v>
      </c>
      <c r="AC38" s="57">
        <f>'BAR BB| Open rates'!AC38*0.87*0.9</f>
        <v>222763.5</v>
      </c>
      <c r="AD38" s="57">
        <f>'BAR BB| Open rates'!AD38*0.87*0.9</f>
        <v>220649.4</v>
      </c>
      <c r="AE38" s="57">
        <f>'BAR BB| Open rates'!AE38*0.87*0.9</f>
        <v>96074.1</v>
      </c>
      <c r="AF38" s="57">
        <f>'BAR BB| Open rates'!AF38*0.87*0.9</f>
        <v>88244.1</v>
      </c>
      <c r="AG38" s="57">
        <f>'BAR BB| Open rates'!AG38*0.87*0.9</f>
        <v>59273.1</v>
      </c>
      <c r="AH38" s="57">
        <f>'BAR BB| Open rates'!AH38*0.87*0.9</f>
        <v>63188.1</v>
      </c>
      <c r="AI38" s="57">
        <f>'BAR BB| Open rates'!AI38*0.87*0.9</f>
        <v>61622.1</v>
      </c>
      <c r="AJ38" s="57">
        <f>'BAR BB| Open rates'!AJ38*0.87*0.9</f>
        <v>59273.1</v>
      </c>
      <c r="AK38" s="57">
        <f>'BAR BB| Open rates'!AK38*0.87*0.9</f>
        <v>61622.1</v>
      </c>
      <c r="AL38" s="57">
        <f>'BAR BB| Open rates'!AL38*0.87*0.9</f>
        <v>59273.1</v>
      </c>
      <c r="AM38" s="57">
        <f>'BAR BB| Open rates'!AM38*0.87*0.9</f>
        <v>61622.1</v>
      </c>
      <c r="AN38" s="57">
        <f>'BAR BB| Open rates'!AN38*0.87*0.9</f>
        <v>67103.100000000006</v>
      </c>
      <c r="AO38" s="57">
        <f>'BAR BB| Open rates'!AO38*0.87*0.9</f>
        <v>69452.100000000006</v>
      </c>
      <c r="AP38" s="57">
        <f>'BAR BB| Open rates'!AP38*0.87*0.9</f>
        <v>88322.400000000009</v>
      </c>
      <c r="AQ38" s="57">
        <f>'BAR BB| Open rates'!AQ38*0.87*0.9</f>
        <v>88322.400000000009</v>
      </c>
      <c r="AR38" s="57">
        <f>'BAR BB| Open rates'!AR38*0.87*0.9</f>
        <v>90593.1</v>
      </c>
      <c r="AS38" s="57">
        <f>'BAR BB| Open rates'!AS38*0.87*0.9</f>
        <v>88322.400000000009</v>
      </c>
      <c r="AT38" s="57">
        <f>'BAR BB| Open rates'!AT38*0.87*0.9</f>
        <v>90593.1</v>
      </c>
      <c r="AU38" s="57">
        <f>'BAR BB| Open rates'!AU38*0.87*0.9</f>
        <v>88322.400000000009</v>
      </c>
      <c r="AV38" s="57">
        <f>'BAR BB| Open rates'!AV38*0.87*0.9</f>
        <v>108993.60000000001</v>
      </c>
      <c r="AW38" s="57">
        <f>'BAR BB| Open rates'!AW38*0.87*0.9</f>
        <v>90514.8</v>
      </c>
      <c r="AX38" s="57">
        <f>'BAR BB| Open rates'!AX38*0.87*0.9</f>
        <v>75794.400000000009</v>
      </c>
      <c r="AY38" s="57">
        <f>'BAR BB| Open rates'!AY38*0.87*0.9</f>
        <v>72662.400000000009</v>
      </c>
      <c r="AZ38" s="57">
        <f>'BAR BB| Open rates'!AZ38*0.87*0.9</f>
        <v>75794.400000000009</v>
      </c>
      <c r="BA38" s="57">
        <f>'BAR BB| Open rates'!BA38*0.87*0.9</f>
        <v>68747.400000000009</v>
      </c>
      <c r="BB38" s="57">
        <f>'BAR BB| Open rates'!BB38*0.87*0.9</f>
        <v>67181.400000000009</v>
      </c>
      <c r="BC38" s="57">
        <f>'BAR BB| Open rates'!BC38*0.87*0.9</f>
        <v>68747.400000000009</v>
      </c>
      <c r="BD38" s="57">
        <f>'BAR BB| Open rates'!BD38*0.87*0.9</f>
        <v>67181.400000000009</v>
      </c>
      <c r="BE38" s="57">
        <f>'BAR BB| Open rates'!BE38*0.87*0.9</f>
        <v>50503.5</v>
      </c>
      <c r="BF38" s="57">
        <f>'BAR BB| Open rates'!BF38*0.87*0.9</f>
        <v>49172.4</v>
      </c>
      <c r="BG38" s="57">
        <f>'BAR BB| Open rates'!BG38*0.87*0.9</f>
        <v>47606.400000000001</v>
      </c>
      <c r="BH38" s="57">
        <f>'BAR BB| Open rates'!BH38*0.87*0.9</f>
        <v>47606.400000000001</v>
      </c>
      <c r="BI38" s="57">
        <f>'BAR BB| Open rates'!BI38*0.87*0.9</f>
        <v>46823.4</v>
      </c>
      <c r="BJ38" s="57">
        <f>'BAR BB| Open rates'!BJ38*0.87*0.9</f>
        <v>47606.400000000001</v>
      </c>
      <c r="BK38" s="57">
        <f>'BAR BB| Open rates'!BK38*0.87*0.9</f>
        <v>46823.4</v>
      </c>
      <c r="BL38" s="57">
        <f>'BAR BB| Open rates'!BL38*0.87*0.9</f>
        <v>47606.400000000001</v>
      </c>
    </row>
    <row r="39" spans="1:64" s="36" customFormat="1" ht="12" customHeight="1" x14ac:dyDescent="0.2">
      <c r="A39" s="237">
        <v>6</v>
      </c>
      <c r="B39" s="57">
        <f>'BAR BB| Open rates'!B39*0.87*0.9</f>
        <v>61230.6</v>
      </c>
      <c r="C39" s="57">
        <f>'BAR BB| Open rates'!C39*0.87*0.9</f>
        <v>58098.6</v>
      </c>
      <c r="D39" s="57">
        <f>'BAR BB| Open rates'!D39*0.87*0.9</f>
        <v>58098.6</v>
      </c>
      <c r="E39" s="57">
        <f>'BAR BB| Open rates'!E39*0.87*0.9</f>
        <v>61230.6</v>
      </c>
      <c r="F39" s="57">
        <f>'BAR BB| Open rates'!F39*0.87*0.9</f>
        <v>58098.6</v>
      </c>
      <c r="G39" s="57">
        <f>'BAR BB| Open rates'!G39*0.87*0.9</f>
        <v>58098.6</v>
      </c>
      <c r="H39" s="57">
        <f>'BAR BB| Open rates'!H39*0.87*0.9</f>
        <v>52617.599999999999</v>
      </c>
      <c r="I39" s="57">
        <f>'BAR BB| Open rates'!I39*0.87*0.9</f>
        <v>50895</v>
      </c>
      <c r="J39" s="57">
        <f>'BAR BB| Open rates'!J39*0.87*0.9</f>
        <v>49563.9</v>
      </c>
      <c r="K39" s="57">
        <f>'BAR BB| Open rates'!K39*0.87*0.9</f>
        <v>47997.9</v>
      </c>
      <c r="L39" s="57">
        <f>'BAR BB| Open rates'!L39*0.87*0.9</f>
        <v>49563.9</v>
      </c>
      <c r="M39" s="57">
        <f>'BAR BB| Open rates'!M39*0.87*0.9</f>
        <v>47997.9</v>
      </c>
      <c r="N39" s="57">
        <f>'BAR BB| Open rates'!N39*0.87*0.9</f>
        <v>49563.9</v>
      </c>
      <c r="O39" s="57">
        <f>'BAR BB| Open rates'!O39*0.87*0.9</f>
        <v>47997.9</v>
      </c>
      <c r="P39" s="57">
        <f>'BAR BB| Open rates'!P39*0.87*0.9</f>
        <v>49563.9</v>
      </c>
      <c r="Q39" s="57">
        <f>'BAR BB| Open rates'!Q39*0.87*0.9</f>
        <v>47997.9</v>
      </c>
      <c r="R39" s="57">
        <f>'BAR BB| Open rates'!R39*0.87*0.9</f>
        <v>47997.9</v>
      </c>
      <c r="S39" s="57">
        <f>'BAR BB| Open rates'!S39*0.87*0.9</f>
        <v>49563.9</v>
      </c>
      <c r="T39" s="57">
        <f>'BAR BB| Open rates'!T39*0.87*0.9</f>
        <v>47997.9</v>
      </c>
      <c r="U39" s="57">
        <f>'BAR BB| Open rates'!U39*0.87*0.9</f>
        <v>49563.9</v>
      </c>
      <c r="V39" s="57">
        <f>'BAR BB| Open rates'!V39*0.87*0.9</f>
        <v>49563.9</v>
      </c>
      <c r="W39" s="57">
        <f>'BAR BB| Open rates'!W39*0.87*0.9</f>
        <v>52617.599999999999</v>
      </c>
      <c r="X39" s="57">
        <f>'BAR BB| Open rates'!X39*0.87*0.9</f>
        <v>58098.6</v>
      </c>
      <c r="Y39" s="57">
        <f>'BAR BB| Open rates'!Y39*0.87*0.9</f>
        <v>199586.7</v>
      </c>
      <c r="Z39" s="57">
        <f>'BAR BB| Open rates'!Z39*0.87*0.9</f>
        <v>215168.4</v>
      </c>
      <c r="AA39" s="57">
        <f>'BAR BB| Open rates'!AA39*0.87*0.9</f>
        <v>222998.39999999999</v>
      </c>
      <c r="AB39" s="57">
        <f>'BAR BB| Open rates'!AB39*0.87*0.9</f>
        <v>230906.7</v>
      </c>
      <c r="AC39" s="57">
        <f>'BAR BB| Open rates'!AC39*0.87*0.9</f>
        <v>225112.5</v>
      </c>
      <c r="AD39" s="57">
        <f>'BAR BB| Open rates'!AD39*0.87*0.9</f>
        <v>222998.39999999999</v>
      </c>
      <c r="AE39" s="57">
        <f>'BAR BB| Open rates'!AE39*0.87*0.9</f>
        <v>98423.1</v>
      </c>
      <c r="AF39" s="57">
        <f>'BAR BB| Open rates'!AF39*0.87*0.9</f>
        <v>90593.1</v>
      </c>
      <c r="AG39" s="57">
        <f>'BAR BB| Open rates'!AG39*0.87*0.9</f>
        <v>61622.1</v>
      </c>
      <c r="AH39" s="57">
        <f>'BAR BB| Open rates'!AH39*0.87*0.9</f>
        <v>65537.100000000006</v>
      </c>
      <c r="AI39" s="57">
        <f>'BAR BB| Open rates'!AI39*0.87*0.9</f>
        <v>63971.1</v>
      </c>
      <c r="AJ39" s="57">
        <f>'BAR BB| Open rates'!AJ39*0.87*0.9</f>
        <v>61622.1</v>
      </c>
      <c r="AK39" s="57">
        <f>'BAR BB| Open rates'!AK39*0.87*0.9</f>
        <v>63971.1</v>
      </c>
      <c r="AL39" s="57">
        <f>'BAR BB| Open rates'!AL39*0.87*0.9</f>
        <v>61622.1</v>
      </c>
      <c r="AM39" s="57">
        <f>'BAR BB| Open rates'!AM39*0.87*0.9</f>
        <v>63971.1</v>
      </c>
      <c r="AN39" s="57">
        <f>'BAR BB| Open rates'!AN39*0.87*0.9</f>
        <v>69452.100000000006</v>
      </c>
      <c r="AO39" s="57">
        <f>'BAR BB| Open rates'!AO39*0.87*0.9</f>
        <v>71801.100000000006</v>
      </c>
      <c r="AP39" s="57">
        <f>'BAR BB| Open rates'!AP39*0.87*0.9</f>
        <v>90671.400000000009</v>
      </c>
      <c r="AQ39" s="57">
        <f>'BAR BB| Open rates'!AQ39*0.87*0.9</f>
        <v>90671.400000000009</v>
      </c>
      <c r="AR39" s="57">
        <f>'BAR BB| Open rates'!AR39*0.87*0.9</f>
        <v>92942.1</v>
      </c>
      <c r="AS39" s="57">
        <f>'BAR BB| Open rates'!AS39*0.87*0.9</f>
        <v>90671.400000000009</v>
      </c>
      <c r="AT39" s="57">
        <f>'BAR BB| Open rates'!AT39*0.87*0.9</f>
        <v>92942.1</v>
      </c>
      <c r="AU39" s="57">
        <f>'BAR BB| Open rates'!AU39*0.87*0.9</f>
        <v>90671.400000000009</v>
      </c>
      <c r="AV39" s="57">
        <f>'BAR BB| Open rates'!AV39*0.87*0.9</f>
        <v>111342.6</v>
      </c>
      <c r="AW39" s="57">
        <f>'BAR BB| Open rates'!AW39*0.87*0.9</f>
        <v>92863.8</v>
      </c>
      <c r="AX39" s="57">
        <f>'BAR BB| Open rates'!AX39*0.87*0.9</f>
        <v>78143.400000000009</v>
      </c>
      <c r="AY39" s="57">
        <f>'BAR BB| Open rates'!AY39*0.87*0.9</f>
        <v>75011.400000000009</v>
      </c>
      <c r="AZ39" s="57">
        <f>'BAR BB| Open rates'!AZ39*0.87*0.9</f>
        <v>78143.400000000009</v>
      </c>
      <c r="BA39" s="57">
        <f>'BAR BB| Open rates'!BA39*0.87*0.9</f>
        <v>71096.400000000009</v>
      </c>
      <c r="BB39" s="57">
        <f>'BAR BB| Open rates'!BB39*0.87*0.9</f>
        <v>69530.400000000009</v>
      </c>
      <c r="BC39" s="57">
        <f>'BAR BB| Open rates'!BC39*0.87*0.9</f>
        <v>71096.400000000009</v>
      </c>
      <c r="BD39" s="57">
        <f>'BAR BB| Open rates'!BD39*0.87*0.9</f>
        <v>69530.400000000009</v>
      </c>
      <c r="BE39" s="57">
        <f>'BAR BB| Open rates'!BE39*0.87*0.9</f>
        <v>52852.5</v>
      </c>
      <c r="BF39" s="57">
        <f>'BAR BB| Open rates'!BF39*0.87*0.9</f>
        <v>51521.4</v>
      </c>
      <c r="BG39" s="57">
        <f>'BAR BB| Open rates'!BG39*0.87*0.9</f>
        <v>49955.4</v>
      </c>
      <c r="BH39" s="57">
        <f>'BAR BB| Open rates'!BH39*0.87*0.9</f>
        <v>49955.4</v>
      </c>
      <c r="BI39" s="57">
        <f>'BAR BB| Open rates'!BI39*0.87*0.9</f>
        <v>49172.4</v>
      </c>
      <c r="BJ39" s="57">
        <f>'BAR BB| Open rates'!BJ39*0.87*0.9</f>
        <v>49955.4</v>
      </c>
      <c r="BK39" s="57">
        <f>'BAR BB| Open rates'!BK39*0.87*0.9</f>
        <v>49172.4</v>
      </c>
      <c r="BL39" s="57">
        <f>'BAR BB| Open rates'!BL39*0.87*0.9</f>
        <v>49955.4</v>
      </c>
    </row>
    <row r="40" spans="1:64" s="36" customFormat="1" ht="12" hidden="1"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64" s="36" customFormat="1" ht="12" hidden="1" customHeight="1" x14ac:dyDescent="0.2">
      <c r="A41" s="237">
        <v>1</v>
      </c>
      <c r="B41" s="57" t="e">
        <f>'BAR BB| Open rates'!#REF!*0.87*0.9</f>
        <v>#REF!</v>
      </c>
      <c r="C41" s="57" t="e">
        <f>'BAR BB| Open rates'!#REF!*0.87*0.9</f>
        <v>#REF!</v>
      </c>
      <c r="D41" s="57" t="e">
        <f>'BAR BB| Open rates'!#REF!*0.87*0.9</f>
        <v>#REF!</v>
      </c>
      <c r="E41" s="57"/>
      <c r="F41" s="57"/>
      <c r="G41" s="57" t="e">
        <f>'BAR BB| Open rates'!#REF!*0.87*0.9</f>
        <v>#REF!</v>
      </c>
      <c r="H41" s="57">
        <f>'BAR BB| Open rates'!G41*0.87*0.9</f>
        <v>54340.200000000004</v>
      </c>
      <c r="I41" s="57">
        <f>'BAR BB| Open rates'!I41*0.87*0.9</f>
        <v>47136.6</v>
      </c>
      <c r="J41" s="57">
        <f>'BAR BB| Open rates'!K41*0.87*0.9</f>
        <v>44239.5</v>
      </c>
      <c r="K41" s="57">
        <f>'BAR BB| Open rates'!L41*0.87*0.9</f>
        <v>45805.5</v>
      </c>
      <c r="L41" s="57">
        <f>'BAR BB| Open rates'!M41*0.87*0.9</f>
        <v>44239.5</v>
      </c>
      <c r="M41" s="57">
        <f>'BAR BB| Open rates'!N41*0.87*0.9</f>
        <v>45805.5</v>
      </c>
      <c r="N41" s="57">
        <f>'BAR BB| Open rates'!O41*0.87*0.9</f>
        <v>44239.5</v>
      </c>
      <c r="O41" s="57">
        <f>'BAR BB| Open rates'!P41*0.87*0.9</f>
        <v>45805.5</v>
      </c>
      <c r="P41" s="57">
        <f>'BAR BB| Open rates'!Q41*0.87*0.9</f>
        <v>44239.5</v>
      </c>
      <c r="Q41" s="57">
        <f>'BAR BB| Open rates'!R41*0.87*0.9</f>
        <v>44239.5</v>
      </c>
      <c r="R41" s="57">
        <f>'BAR BB| Open rates'!S41*0.87*0.9</f>
        <v>45805.5</v>
      </c>
      <c r="S41" s="57">
        <f>'BAR BB| Open rates'!T41*0.87*0.9</f>
        <v>44239.5</v>
      </c>
      <c r="T41" s="57">
        <f>'BAR BB| Open rates'!U41*0.87*0.9</f>
        <v>45805.5</v>
      </c>
      <c r="U41" s="57">
        <f>'BAR BB| Open rates'!W41*0.87*0.9</f>
        <v>48859.200000000004</v>
      </c>
      <c r="V41" s="57"/>
      <c r="W41" s="57">
        <f>'BAR BB| Open rates'!X41*0.87*0.9</f>
        <v>54340.200000000004</v>
      </c>
      <c r="X41" s="57">
        <f>'BAR BB| Open rates'!Y41*0.87*0.9</f>
        <v>195671.7</v>
      </c>
      <c r="Y41" s="57">
        <f>'BAR BB| Open rates'!Z41*0.87*0.9</f>
        <v>211253.4</v>
      </c>
      <c r="Z41" s="57">
        <f>'BAR BB| Open rates'!AB41*0.87*0.9</f>
        <v>226991.7</v>
      </c>
      <c r="AA41" s="57">
        <f>'BAR BB| Open rates'!AC41*0.87*0.9</f>
        <v>221197.5</v>
      </c>
      <c r="AB41" s="57">
        <f>'BAR BB| Open rates'!AD41*0.87*0.9</f>
        <v>219083.4</v>
      </c>
      <c r="AC41" s="57">
        <f>'BAR BB| Open rates'!AG41*0.87*0.9</f>
        <v>53792.1</v>
      </c>
      <c r="AD41" s="57">
        <f>'BAR BB| Open rates'!AH41*0.87*0.9</f>
        <v>57707.1</v>
      </c>
      <c r="AE41" s="57">
        <f>'BAR BB| Open rates'!AJ41*0.87*0.9</f>
        <v>53792.1</v>
      </c>
      <c r="AF41" s="57">
        <f>'BAR BB| Open rates'!AK41*0.87*0.9</f>
        <v>56141.1</v>
      </c>
      <c r="AG41" s="57">
        <f>'BAR BB| Open rates'!AL41*0.87*0.9</f>
        <v>53792.1</v>
      </c>
      <c r="AH41" s="57">
        <f>'BAR BB| Open rates'!AN41*0.87*0.9</f>
        <v>61622.1</v>
      </c>
      <c r="AI41" s="57">
        <f>'BAR BB| Open rates'!AO41*0.87*0.9</f>
        <v>63971.1</v>
      </c>
      <c r="AJ41" s="57">
        <f>'BAR BB| Open rates'!AP41*0.87*0.9</f>
        <v>110246.40000000001</v>
      </c>
      <c r="AK41" s="57">
        <f>'BAR BB| Open rates'!AR41*0.87*0.9</f>
        <v>112517.1</v>
      </c>
      <c r="AL41" s="57">
        <f>'BAR BB| Open rates'!AS41*0.87*0.9</f>
        <v>110246.40000000001</v>
      </c>
      <c r="AM41" s="57">
        <f>'BAR BB| Open rates'!AT41*0.87*0.9</f>
        <v>112517.1</v>
      </c>
      <c r="AN41" s="57">
        <f>'BAR BB| Open rates'!AV41*0.87*0.9</f>
        <v>99597.6</v>
      </c>
      <c r="AO41" s="57">
        <f>'BAR BB| Open rates'!AX41*0.87*0.9</f>
        <v>82058.400000000009</v>
      </c>
      <c r="AP41" s="57">
        <f>'BAR BB| Open rates'!AZ41*0.87*0.9</f>
        <v>82058.400000000009</v>
      </c>
      <c r="AQ41" s="57">
        <f>'BAR BB| Open rates'!BA41*0.87*0.9</f>
        <v>75011.400000000009</v>
      </c>
      <c r="AR41" s="57">
        <f>'BAR BB| Open rates'!BB41*0.87*0.9</f>
        <v>73445.400000000009</v>
      </c>
      <c r="AS41" s="57">
        <f>'BAR BB| Open rates'!BD41*0.87*0.9</f>
        <v>73445.400000000009</v>
      </c>
    </row>
    <row r="42" spans="1:64" s="36" customFormat="1" ht="12" hidden="1" customHeight="1" x14ac:dyDescent="0.2">
      <c r="A42" s="237">
        <v>2</v>
      </c>
      <c r="B42" s="57" t="e">
        <f>'BAR BB| Open rates'!#REF!*0.87*0.9</f>
        <v>#REF!</v>
      </c>
      <c r="C42" s="57" t="e">
        <f>'BAR BB| Open rates'!#REF!*0.87*0.9</f>
        <v>#REF!</v>
      </c>
      <c r="D42" s="57" t="e">
        <f>'BAR BB| Open rates'!#REF!*0.87*0.9</f>
        <v>#REF!</v>
      </c>
      <c r="E42" s="57"/>
      <c r="F42" s="57"/>
      <c r="G42" s="57" t="e">
        <f>'BAR BB| Open rates'!#REF!*0.87*0.9</f>
        <v>#REF!</v>
      </c>
      <c r="H42" s="57">
        <f>'BAR BB| Open rates'!G42*0.87*0.9</f>
        <v>56297.700000000004</v>
      </c>
      <c r="I42" s="57">
        <f>'BAR BB| Open rates'!I42*0.87*0.9</f>
        <v>49094.1</v>
      </c>
      <c r="J42" s="57">
        <f>'BAR BB| Open rates'!K42*0.87*0.9</f>
        <v>46197</v>
      </c>
      <c r="K42" s="57">
        <f>'BAR BB| Open rates'!L42*0.87*0.9</f>
        <v>47763</v>
      </c>
      <c r="L42" s="57">
        <f>'BAR BB| Open rates'!M42*0.87*0.9</f>
        <v>46197</v>
      </c>
      <c r="M42" s="57">
        <f>'BAR BB| Open rates'!N42*0.87*0.9</f>
        <v>47763</v>
      </c>
      <c r="N42" s="57">
        <f>'BAR BB| Open rates'!O42*0.87*0.9</f>
        <v>46197</v>
      </c>
      <c r="O42" s="57">
        <f>'BAR BB| Open rates'!P42*0.87*0.9</f>
        <v>47763</v>
      </c>
      <c r="P42" s="57">
        <f>'BAR BB| Open rates'!Q42*0.87*0.9</f>
        <v>46197</v>
      </c>
      <c r="Q42" s="57">
        <f>'BAR BB| Open rates'!R42*0.87*0.9</f>
        <v>46197</v>
      </c>
      <c r="R42" s="57">
        <f>'BAR BB| Open rates'!S42*0.87*0.9</f>
        <v>47763</v>
      </c>
      <c r="S42" s="57">
        <f>'BAR BB| Open rates'!T42*0.87*0.9</f>
        <v>46197</v>
      </c>
      <c r="T42" s="57">
        <f>'BAR BB| Open rates'!U42*0.87*0.9</f>
        <v>47763</v>
      </c>
      <c r="U42" s="57">
        <f>'BAR BB| Open rates'!W42*0.87*0.9</f>
        <v>50816.700000000004</v>
      </c>
      <c r="V42" s="57"/>
      <c r="W42" s="57">
        <f>'BAR BB| Open rates'!X42*0.87*0.9</f>
        <v>56297.700000000004</v>
      </c>
      <c r="X42" s="57">
        <f>'BAR BB| Open rates'!Y42*0.87*0.9</f>
        <v>198020.7</v>
      </c>
      <c r="Y42" s="57">
        <f>'BAR BB| Open rates'!Z42*0.87*0.9</f>
        <v>213602.4</v>
      </c>
      <c r="Z42" s="57">
        <f>'BAR BB| Open rates'!AB42*0.87*0.9</f>
        <v>229340.7</v>
      </c>
      <c r="AA42" s="57">
        <f>'BAR BB| Open rates'!AC42*0.87*0.9</f>
        <v>223546.5</v>
      </c>
      <c r="AB42" s="57">
        <f>'BAR BB| Open rates'!AD42*0.87*0.9</f>
        <v>221432.4</v>
      </c>
      <c r="AC42" s="57">
        <f>'BAR BB| Open rates'!AG42*0.87*0.9</f>
        <v>56141.1</v>
      </c>
      <c r="AD42" s="57">
        <f>'BAR BB| Open rates'!AH42*0.87*0.9</f>
        <v>60056.1</v>
      </c>
      <c r="AE42" s="57">
        <f>'BAR BB| Open rates'!AJ42*0.87*0.9</f>
        <v>56141.1</v>
      </c>
      <c r="AF42" s="57">
        <f>'BAR BB| Open rates'!AK42*0.87*0.9</f>
        <v>58490.1</v>
      </c>
      <c r="AG42" s="57">
        <f>'BAR BB| Open rates'!AL42*0.87*0.9</f>
        <v>56141.1</v>
      </c>
      <c r="AH42" s="57">
        <f>'BAR BB| Open rates'!AN42*0.87*0.9</f>
        <v>63971.1</v>
      </c>
      <c r="AI42" s="57">
        <f>'BAR BB| Open rates'!AO42*0.87*0.9</f>
        <v>66320.100000000006</v>
      </c>
      <c r="AJ42" s="57">
        <f>'BAR BB| Open rates'!AP42*0.87*0.9</f>
        <v>112595.40000000001</v>
      </c>
      <c r="AK42" s="57">
        <f>'BAR BB| Open rates'!AR42*0.87*0.9</f>
        <v>114866.1</v>
      </c>
      <c r="AL42" s="57">
        <f>'BAR BB| Open rates'!AS42*0.87*0.9</f>
        <v>112595.40000000001</v>
      </c>
      <c r="AM42" s="57">
        <f>'BAR BB| Open rates'!AT42*0.87*0.9</f>
        <v>114866.1</v>
      </c>
      <c r="AN42" s="57">
        <f>'BAR BB| Open rates'!AV42*0.87*0.9</f>
        <v>101946.6</v>
      </c>
      <c r="AO42" s="57">
        <f>'BAR BB| Open rates'!AX42*0.87*0.9</f>
        <v>84407.400000000009</v>
      </c>
      <c r="AP42" s="57">
        <f>'BAR BB| Open rates'!AZ42*0.87*0.9</f>
        <v>84407.400000000009</v>
      </c>
      <c r="AQ42" s="57">
        <f>'BAR BB| Open rates'!BA42*0.87*0.9</f>
        <v>77360.400000000009</v>
      </c>
      <c r="AR42" s="57">
        <f>'BAR BB| Open rates'!BB42*0.87*0.9</f>
        <v>75794.400000000009</v>
      </c>
      <c r="AS42" s="57">
        <f>'BAR BB| Open rates'!BD42*0.87*0.9</f>
        <v>75794.400000000009</v>
      </c>
    </row>
    <row r="43" spans="1:64" s="36" customFormat="1" ht="12" hidden="1" customHeight="1" x14ac:dyDescent="0.2">
      <c r="A43" s="237">
        <v>3</v>
      </c>
      <c r="B43" s="57" t="e">
        <f>'BAR BB| Open rates'!#REF!*0.87*0.9</f>
        <v>#REF!</v>
      </c>
      <c r="C43" s="57" t="e">
        <f>'BAR BB| Open rates'!#REF!*0.87*0.9</f>
        <v>#REF!</v>
      </c>
      <c r="D43" s="57" t="e">
        <f>'BAR BB| Open rates'!#REF!*0.87*0.9</f>
        <v>#REF!</v>
      </c>
      <c r="E43" s="57"/>
      <c r="F43" s="57"/>
      <c r="G43" s="57" t="e">
        <f>'BAR BB| Open rates'!#REF!*0.87*0.9</f>
        <v>#REF!</v>
      </c>
      <c r="H43" s="57">
        <f>'BAR BB| Open rates'!G43*0.87*0.9</f>
        <v>58255.200000000004</v>
      </c>
      <c r="I43" s="57">
        <f>'BAR BB| Open rates'!I43*0.87*0.9</f>
        <v>51051.6</v>
      </c>
      <c r="J43" s="57">
        <f>'BAR BB| Open rates'!K43*0.87*0.9</f>
        <v>48154.5</v>
      </c>
      <c r="K43" s="57">
        <f>'BAR BB| Open rates'!L43*0.87*0.9</f>
        <v>49720.5</v>
      </c>
      <c r="L43" s="57">
        <f>'BAR BB| Open rates'!M43*0.87*0.9</f>
        <v>48154.5</v>
      </c>
      <c r="M43" s="57">
        <f>'BAR BB| Open rates'!N43*0.87*0.9</f>
        <v>49720.5</v>
      </c>
      <c r="N43" s="57">
        <f>'BAR BB| Open rates'!O43*0.87*0.9</f>
        <v>48154.5</v>
      </c>
      <c r="O43" s="57">
        <f>'BAR BB| Open rates'!P43*0.87*0.9</f>
        <v>49720.5</v>
      </c>
      <c r="P43" s="57">
        <f>'BAR BB| Open rates'!Q43*0.87*0.9</f>
        <v>48154.5</v>
      </c>
      <c r="Q43" s="57">
        <f>'BAR BB| Open rates'!R43*0.87*0.9</f>
        <v>48154.5</v>
      </c>
      <c r="R43" s="57">
        <f>'BAR BB| Open rates'!S43*0.87*0.9</f>
        <v>49720.5</v>
      </c>
      <c r="S43" s="57">
        <f>'BAR BB| Open rates'!T43*0.87*0.9</f>
        <v>48154.5</v>
      </c>
      <c r="T43" s="57">
        <f>'BAR BB| Open rates'!U43*0.87*0.9</f>
        <v>49720.5</v>
      </c>
      <c r="U43" s="57">
        <f>'BAR BB| Open rates'!W43*0.87*0.9</f>
        <v>52774.200000000004</v>
      </c>
      <c r="V43" s="57"/>
      <c r="W43" s="57">
        <f>'BAR BB| Open rates'!X43*0.87*0.9</f>
        <v>58255.200000000004</v>
      </c>
      <c r="X43" s="57">
        <f>'BAR BB| Open rates'!Y43*0.87*0.9</f>
        <v>200369.7</v>
      </c>
      <c r="Y43" s="57">
        <f>'BAR BB| Open rates'!Z43*0.87*0.9</f>
        <v>215951.4</v>
      </c>
      <c r="Z43" s="57">
        <f>'BAR BB| Open rates'!AB43*0.87*0.9</f>
        <v>231689.7</v>
      </c>
      <c r="AA43" s="57">
        <f>'BAR BB| Open rates'!AC43*0.87*0.9</f>
        <v>225895.5</v>
      </c>
      <c r="AB43" s="57">
        <f>'BAR BB| Open rates'!AD43*0.87*0.9</f>
        <v>223781.4</v>
      </c>
      <c r="AC43" s="57">
        <f>'BAR BB| Open rates'!AG43*0.87*0.9</f>
        <v>58490.1</v>
      </c>
      <c r="AD43" s="57">
        <f>'BAR BB| Open rates'!AH43*0.87*0.9</f>
        <v>62405.1</v>
      </c>
      <c r="AE43" s="57">
        <f>'BAR BB| Open rates'!AJ43*0.87*0.9</f>
        <v>58490.1</v>
      </c>
      <c r="AF43" s="57">
        <f>'BAR BB| Open rates'!AK43*0.87*0.9</f>
        <v>60839.1</v>
      </c>
      <c r="AG43" s="57">
        <f>'BAR BB| Open rates'!AL43*0.87*0.9</f>
        <v>58490.1</v>
      </c>
      <c r="AH43" s="57">
        <f>'BAR BB| Open rates'!AN43*0.87*0.9</f>
        <v>66320.100000000006</v>
      </c>
      <c r="AI43" s="57">
        <f>'BAR BB| Open rates'!AO43*0.87*0.9</f>
        <v>68669.100000000006</v>
      </c>
      <c r="AJ43" s="57">
        <f>'BAR BB| Open rates'!AP43*0.87*0.9</f>
        <v>114944.40000000001</v>
      </c>
      <c r="AK43" s="57">
        <f>'BAR BB| Open rates'!AR43*0.87*0.9</f>
        <v>117215.1</v>
      </c>
      <c r="AL43" s="57">
        <f>'BAR BB| Open rates'!AS43*0.87*0.9</f>
        <v>114944.40000000001</v>
      </c>
      <c r="AM43" s="57">
        <f>'BAR BB| Open rates'!AT43*0.87*0.9</f>
        <v>117215.1</v>
      </c>
      <c r="AN43" s="57">
        <f>'BAR BB| Open rates'!AV43*0.87*0.9</f>
        <v>104295.6</v>
      </c>
      <c r="AO43" s="57">
        <f>'BAR BB| Open rates'!AX43*0.87*0.9</f>
        <v>86756.400000000009</v>
      </c>
      <c r="AP43" s="57">
        <f>'BAR BB| Open rates'!AZ43*0.87*0.9</f>
        <v>86756.400000000009</v>
      </c>
      <c r="AQ43" s="57">
        <f>'BAR BB| Open rates'!BA43*0.87*0.9</f>
        <v>79709.400000000009</v>
      </c>
      <c r="AR43" s="57">
        <f>'BAR BB| Open rates'!BB43*0.87*0.9</f>
        <v>78143.400000000009</v>
      </c>
      <c r="AS43" s="57">
        <f>'BAR BB| Open rates'!BD43*0.87*0.9</f>
        <v>78143.400000000009</v>
      </c>
    </row>
    <row r="44" spans="1:64" s="36" customFormat="1" ht="12" hidden="1" customHeight="1" x14ac:dyDescent="0.2">
      <c r="A44" s="237">
        <v>4</v>
      </c>
      <c r="B44" s="57" t="e">
        <f>'BAR BB| Open rates'!#REF!*0.87*0.9</f>
        <v>#REF!</v>
      </c>
      <c r="C44" s="57" t="e">
        <f>'BAR BB| Open rates'!#REF!*0.87*0.9</f>
        <v>#REF!</v>
      </c>
      <c r="D44" s="57" t="e">
        <f>'BAR BB| Open rates'!#REF!*0.87*0.9</f>
        <v>#REF!</v>
      </c>
      <c r="E44" s="57"/>
      <c r="F44" s="57"/>
      <c r="G44" s="57" t="e">
        <f>'BAR BB| Open rates'!#REF!*0.87*0.9</f>
        <v>#REF!</v>
      </c>
      <c r="H44" s="57">
        <f>'BAR BB| Open rates'!G44*0.87*0.9</f>
        <v>60212.700000000004</v>
      </c>
      <c r="I44" s="57">
        <f>'BAR BB| Open rates'!I44*0.87*0.9</f>
        <v>53009.1</v>
      </c>
      <c r="J44" s="57">
        <f>'BAR BB| Open rates'!K44*0.87*0.9</f>
        <v>50112</v>
      </c>
      <c r="K44" s="57">
        <f>'BAR BB| Open rates'!L44*0.87*0.9</f>
        <v>51678</v>
      </c>
      <c r="L44" s="57">
        <f>'BAR BB| Open rates'!M44*0.87*0.9</f>
        <v>50112</v>
      </c>
      <c r="M44" s="57">
        <f>'BAR BB| Open rates'!N44*0.87*0.9</f>
        <v>51678</v>
      </c>
      <c r="N44" s="57">
        <f>'BAR BB| Open rates'!O44*0.87*0.9</f>
        <v>50112</v>
      </c>
      <c r="O44" s="57">
        <f>'BAR BB| Open rates'!P44*0.87*0.9</f>
        <v>51678</v>
      </c>
      <c r="P44" s="57">
        <f>'BAR BB| Open rates'!Q44*0.87*0.9</f>
        <v>50112</v>
      </c>
      <c r="Q44" s="57">
        <f>'BAR BB| Open rates'!R44*0.87*0.9</f>
        <v>50112</v>
      </c>
      <c r="R44" s="57">
        <f>'BAR BB| Open rates'!S44*0.87*0.9</f>
        <v>51678</v>
      </c>
      <c r="S44" s="57">
        <f>'BAR BB| Open rates'!T44*0.87*0.9</f>
        <v>50112</v>
      </c>
      <c r="T44" s="57">
        <f>'BAR BB| Open rates'!U44*0.87*0.9</f>
        <v>51678</v>
      </c>
      <c r="U44" s="57">
        <f>'BAR BB| Open rates'!W44*0.87*0.9</f>
        <v>54731.700000000004</v>
      </c>
      <c r="V44" s="57"/>
      <c r="W44" s="57">
        <f>'BAR BB| Open rates'!X44*0.87*0.9</f>
        <v>60212.700000000004</v>
      </c>
      <c r="X44" s="57">
        <f>'BAR BB| Open rates'!Y44*0.87*0.9</f>
        <v>202718.7</v>
      </c>
      <c r="Y44" s="57">
        <f>'BAR BB| Open rates'!Z44*0.87*0.9</f>
        <v>218300.4</v>
      </c>
      <c r="Z44" s="57">
        <f>'BAR BB| Open rates'!AB44*0.87*0.9</f>
        <v>234038.7</v>
      </c>
      <c r="AA44" s="57">
        <f>'BAR BB| Open rates'!AC44*0.87*0.9</f>
        <v>228244.5</v>
      </c>
      <c r="AB44" s="57">
        <f>'BAR BB| Open rates'!AD44*0.87*0.9</f>
        <v>226130.4</v>
      </c>
      <c r="AC44" s="57">
        <f>'BAR BB| Open rates'!AG44*0.87*0.9</f>
        <v>60839.1</v>
      </c>
      <c r="AD44" s="57">
        <f>'BAR BB| Open rates'!AH44*0.87*0.9</f>
        <v>64754.1</v>
      </c>
      <c r="AE44" s="57">
        <f>'BAR BB| Open rates'!AJ44*0.87*0.9</f>
        <v>60839.1</v>
      </c>
      <c r="AF44" s="57">
        <f>'BAR BB| Open rates'!AK44*0.87*0.9</f>
        <v>63188.1</v>
      </c>
      <c r="AG44" s="57">
        <f>'BAR BB| Open rates'!AL44*0.87*0.9</f>
        <v>60839.1</v>
      </c>
      <c r="AH44" s="57">
        <f>'BAR BB| Open rates'!AN44*0.87*0.9</f>
        <v>68669.100000000006</v>
      </c>
      <c r="AI44" s="57">
        <f>'BAR BB| Open rates'!AO44*0.87*0.9</f>
        <v>71018.100000000006</v>
      </c>
      <c r="AJ44" s="57">
        <f>'BAR BB| Open rates'!AP44*0.87*0.9</f>
        <v>117293.40000000001</v>
      </c>
      <c r="AK44" s="57">
        <f>'BAR BB| Open rates'!AR44*0.87*0.9</f>
        <v>119564.1</v>
      </c>
      <c r="AL44" s="57">
        <f>'BAR BB| Open rates'!AS44*0.87*0.9</f>
        <v>117293.40000000001</v>
      </c>
      <c r="AM44" s="57">
        <f>'BAR BB| Open rates'!AT44*0.87*0.9</f>
        <v>119564.1</v>
      </c>
      <c r="AN44" s="57">
        <f>'BAR BB| Open rates'!AV44*0.87*0.9</f>
        <v>106644.6</v>
      </c>
      <c r="AO44" s="57">
        <f>'BAR BB| Open rates'!AX44*0.87*0.9</f>
        <v>89105.400000000009</v>
      </c>
      <c r="AP44" s="57">
        <f>'BAR BB| Open rates'!AZ44*0.87*0.9</f>
        <v>89105.400000000009</v>
      </c>
      <c r="AQ44" s="57">
        <f>'BAR BB| Open rates'!BA44*0.87*0.9</f>
        <v>82058.400000000009</v>
      </c>
      <c r="AR44" s="57">
        <f>'BAR BB| Open rates'!BB44*0.87*0.9</f>
        <v>80492.400000000009</v>
      </c>
      <c r="AS44" s="57">
        <f>'BAR BB| Open rates'!BD44*0.87*0.9</f>
        <v>80492.400000000009</v>
      </c>
    </row>
    <row r="45" spans="1:64" s="36" customFormat="1" ht="12" hidden="1" customHeight="1" x14ac:dyDescent="0.2">
      <c r="A45" s="237">
        <v>5</v>
      </c>
      <c r="B45" s="57" t="e">
        <f>'BAR BB| Open rates'!#REF!*0.87*0.9</f>
        <v>#REF!</v>
      </c>
      <c r="C45" s="57" t="e">
        <f>'BAR BB| Open rates'!#REF!*0.87*0.9</f>
        <v>#REF!</v>
      </c>
      <c r="D45" s="57" t="e">
        <f>'BAR BB| Open rates'!#REF!*0.87*0.9</f>
        <v>#REF!</v>
      </c>
      <c r="E45" s="57"/>
      <c r="F45" s="57"/>
      <c r="G45" s="57" t="e">
        <f>'BAR BB| Open rates'!#REF!*0.87*0.9</f>
        <v>#REF!</v>
      </c>
      <c r="H45" s="57">
        <f>'BAR BB| Open rates'!G45*0.87*0.9</f>
        <v>62170.200000000004</v>
      </c>
      <c r="I45" s="57">
        <f>'BAR BB| Open rates'!I45*0.87*0.9</f>
        <v>54966.6</v>
      </c>
      <c r="J45" s="57">
        <f>'BAR BB| Open rates'!K45*0.87*0.9</f>
        <v>52069.5</v>
      </c>
      <c r="K45" s="57">
        <f>'BAR BB| Open rates'!L45*0.87*0.9</f>
        <v>53635.5</v>
      </c>
      <c r="L45" s="57">
        <f>'BAR BB| Open rates'!M45*0.87*0.9</f>
        <v>52069.5</v>
      </c>
      <c r="M45" s="57">
        <f>'BAR BB| Open rates'!N45*0.87*0.9</f>
        <v>53635.5</v>
      </c>
      <c r="N45" s="57">
        <f>'BAR BB| Open rates'!O45*0.87*0.9</f>
        <v>52069.5</v>
      </c>
      <c r="O45" s="57">
        <f>'BAR BB| Open rates'!P45*0.87*0.9</f>
        <v>53635.5</v>
      </c>
      <c r="P45" s="57">
        <f>'BAR BB| Open rates'!Q45*0.87*0.9</f>
        <v>52069.5</v>
      </c>
      <c r="Q45" s="57">
        <f>'BAR BB| Open rates'!R45*0.87*0.9</f>
        <v>52069.5</v>
      </c>
      <c r="R45" s="57">
        <f>'BAR BB| Open rates'!S45*0.87*0.9</f>
        <v>53635.5</v>
      </c>
      <c r="S45" s="57">
        <f>'BAR BB| Open rates'!T45*0.87*0.9</f>
        <v>52069.5</v>
      </c>
      <c r="T45" s="57">
        <f>'BAR BB| Open rates'!U45*0.87*0.9</f>
        <v>53635.5</v>
      </c>
      <c r="U45" s="57">
        <f>'BAR BB| Open rates'!W45*0.87*0.9</f>
        <v>56689.200000000004</v>
      </c>
      <c r="V45" s="57"/>
      <c r="W45" s="57">
        <f>'BAR BB| Open rates'!X45*0.87*0.9</f>
        <v>62170.200000000004</v>
      </c>
      <c r="X45" s="57">
        <f>'BAR BB| Open rates'!Y45*0.87*0.9</f>
        <v>205067.7</v>
      </c>
      <c r="Y45" s="57">
        <f>'BAR BB| Open rates'!Z45*0.87*0.9</f>
        <v>220649.4</v>
      </c>
      <c r="Z45" s="57">
        <f>'BAR BB| Open rates'!AB45*0.87*0.9</f>
        <v>236387.7</v>
      </c>
      <c r="AA45" s="57">
        <f>'BAR BB| Open rates'!AC45*0.87*0.9</f>
        <v>230593.5</v>
      </c>
      <c r="AB45" s="57">
        <f>'BAR BB| Open rates'!AD45*0.87*0.9</f>
        <v>228479.4</v>
      </c>
      <c r="AC45" s="57">
        <f>'BAR BB| Open rates'!AG45*0.87*0.9</f>
        <v>63188.1</v>
      </c>
      <c r="AD45" s="57">
        <f>'BAR BB| Open rates'!AH45*0.87*0.9</f>
        <v>67103.100000000006</v>
      </c>
      <c r="AE45" s="57">
        <f>'BAR BB| Open rates'!AJ45*0.87*0.9</f>
        <v>63188.1</v>
      </c>
      <c r="AF45" s="57">
        <f>'BAR BB| Open rates'!AK45*0.87*0.9</f>
        <v>65537.100000000006</v>
      </c>
      <c r="AG45" s="57">
        <f>'BAR BB| Open rates'!AL45*0.87*0.9</f>
        <v>63188.1</v>
      </c>
      <c r="AH45" s="57">
        <f>'BAR BB| Open rates'!AN45*0.87*0.9</f>
        <v>71018.100000000006</v>
      </c>
      <c r="AI45" s="57">
        <f>'BAR BB| Open rates'!AO45*0.87*0.9</f>
        <v>73367.100000000006</v>
      </c>
      <c r="AJ45" s="57">
        <f>'BAR BB| Open rates'!AP45*0.87*0.9</f>
        <v>119642.40000000001</v>
      </c>
      <c r="AK45" s="57">
        <f>'BAR BB| Open rates'!AR45*0.87*0.9</f>
        <v>121913.1</v>
      </c>
      <c r="AL45" s="57">
        <f>'BAR BB| Open rates'!AS45*0.87*0.9</f>
        <v>119642.40000000001</v>
      </c>
      <c r="AM45" s="57">
        <f>'BAR BB| Open rates'!AT45*0.87*0.9</f>
        <v>121913.1</v>
      </c>
      <c r="AN45" s="57">
        <f>'BAR BB| Open rates'!AV45*0.87*0.9</f>
        <v>108993.60000000001</v>
      </c>
      <c r="AO45" s="57">
        <f>'BAR BB| Open rates'!AX45*0.87*0.9</f>
        <v>91454.400000000009</v>
      </c>
      <c r="AP45" s="57">
        <f>'BAR BB| Open rates'!AZ45*0.87*0.9</f>
        <v>91454.400000000009</v>
      </c>
      <c r="AQ45" s="57">
        <f>'BAR BB| Open rates'!BA45*0.87*0.9</f>
        <v>84407.400000000009</v>
      </c>
      <c r="AR45" s="57">
        <f>'BAR BB| Open rates'!BB45*0.87*0.9</f>
        <v>82841.400000000009</v>
      </c>
      <c r="AS45" s="57">
        <f>'BAR BB| Open rates'!BD45*0.87*0.9</f>
        <v>82841.400000000009</v>
      </c>
    </row>
    <row r="46" spans="1:64" s="36" customFormat="1" ht="12" hidden="1" customHeight="1" x14ac:dyDescent="0.2">
      <c r="A46" s="237">
        <v>6</v>
      </c>
      <c r="B46" s="57" t="e">
        <f>'BAR BB| Open rates'!#REF!*0.87*0.9</f>
        <v>#REF!</v>
      </c>
      <c r="C46" s="57" t="e">
        <f>'BAR BB| Open rates'!#REF!*0.87*0.9</f>
        <v>#REF!</v>
      </c>
      <c r="D46" s="57" t="e">
        <f>'BAR BB| Open rates'!#REF!*0.87*0.9</f>
        <v>#REF!</v>
      </c>
      <c r="E46" s="57"/>
      <c r="F46" s="57"/>
      <c r="G46" s="57" t="e">
        <f>'BAR BB| Open rates'!#REF!*0.87*0.9</f>
        <v>#REF!</v>
      </c>
      <c r="H46" s="57">
        <f>'BAR BB| Open rates'!G46*0.87*0.9</f>
        <v>64127.700000000004</v>
      </c>
      <c r="I46" s="57">
        <f>'BAR BB| Open rates'!I46*0.87*0.9</f>
        <v>56924.1</v>
      </c>
      <c r="J46" s="57">
        <f>'BAR BB| Open rates'!K46*0.87*0.9</f>
        <v>54027</v>
      </c>
      <c r="K46" s="57">
        <f>'BAR BB| Open rates'!L46*0.87*0.9</f>
        <v>55593</v>
      </c>
      <c r="L46" s="57">
        <f>'BAR BB| Open rates'!M46*0.87*0.9</f>
        <v>54027</v>
      </c>
      <c r="M46" s="57">
        <f>'BAR BB| Open rates'!N46*0.87*0.9</f>
        <v>55593</v>
      </c>
      <c r="N46" s="57">
        <f>'BAR BB| Open rates'!O46*0.87*0.9</f>
        <v>54027</v>
      </c>
      <c r="O46" s="57">
        <f>'BAR BB| Open rates'!P46*0.87*0.9</f>
        <v>55593</v>
      </c>
      <c r="P46" s="57">
        <f>'BAR BB| Open rates'!Q46*0.87*0.9</f>
        <v>54027</v>
      </c>
      <c r="Q46" s="57">
        <f>'BAR BB| Open rates'!R46*0.87*0.9</f>
        <v>54027</v>
      </c>
      <c r="R46" s="57">
        <f>'BAR BB| Open rates'!S46*0.87*0.9</f>
        <v>55593</v>
      </c>
      <c r="S46" s="57">
        <f>'BAR BB| Open rates'!T46*0.87*0.9</f>
        <v>54027</v>
      </c>
      <c r="T46" s="57">
        <f>'BAR BB| Open rates'!U46*0.87*0.9</f>
        <v>55593</v>
      </c>
      <c r="U46" s="57">
        <f>'BAR BB| Open rates'!W46*0.87*0.9</f>
        <v>58646.700000000004</v>
      </c>
      <c r="V46" s="57"/>
      <c r="W46" s="57">
        <f>'BAR BB| Open rates'!X46*0.87*0.9</f>
        <v>64127.700000000004</v>
      </c>
      <c r="X46" s="57">
        <f>'BAR BB| Open rates'!Y46*0.87*0.9</f>
        <v>207416.7</v>
      </c>
      <c r="Y46" s="57">
        <f>'BAR BB| Open rates'!Z46*0.87*0.9</f>
        <v>222998.39999999999</v>
      </c>
      <c r="Z46" s="57">
        <f>'BAR BB| Open rates'!AB46*0.87*0.9</f>
        <v>238736.7</v>
      </c>
      <c r="AA46" s="57">
        <f>'BAR BB| Open rates'!AC46*0.87*0.9</f>
        <v>232942.5</v>
      </c>
      <c r="AB46" s="57">
        <f>'BAR BB| Open rates'!AD46*0.87*0.9</f>
        <v>230828.4</v>
      </c>
      <c r="AC46" s="57">
        <f>'BAR BB| Open rates'!AG46*0.87*0.9</f>
        <v>65537.100000000006</v>
      </c>
      <c r="AD46" s="57">
        <f>'BAR BB| Open rates'!AH46*0.87*0.9</f>
        <v>69452.100000000006</v>
      </c>
      <c r="AE46" s="57">
        <f>'BAR BB| Open rates'!AJ46*0.87*0.9</f>
        <v>65537.100000000006</v>
      </c>
      <c r="AF46" s="57">
        <f>'BAR BB| Open rates'!AK46*0.87*0.9</f>
        <v>67886.100000000006</v>
      </c>
      <c r="AG46" s="57">
        <f>'BAR BB| Open rates'!AL46*0.87*0.9</f>
        <v>65537.100000000006</v>
      </c>
      <c r="AH46" s="57">
        <f>'BAR BB| Open rates'!AN46*0.87*0.9</f>
        <v>73367.100000000006</v>
      </c>
      <c r="AI46" s="57">
        <f>'BAR BB| Open rates'!AO46*0.87*0.9</f>
        <v>75716.100000000006</v>
      </c>
      <c r="AJ46" s="57">
        <f>'BAR BB| Open rates'!AP46*0.87*0.9</f>
        <v>121991.40000000001</v>
      </c>
      <c r="AK46" s="57">
        <f>'BAR BB| Open rates'!AR46*0.87*0.9</f>
        <v>124262.1</v>
      </c>
      <c r="AL46" s="57">
        <f>'BAR BB| Open rates'!AS46*0.87*0.9</f>
        <v>121991.40000000001</v>
      </c>
      <c r="AM46" s="57">
        <f>'BAR BB| Open rates'!AT46*0.87*0.9</f>
        <v>124262.1</v>
      </c>
      <c r="AN46" s="57">
        <f>'BAR BB| Open rates'!AV46*0.87*0.9</f>
        <v>111342.6</v>
      </c>
      <c r="AO46" s="57">
        <f>'BAR BB| Open rates'!AX46*0.87*0.9</f>
        <v>93803.400000000009</v>
      </c>
      <c r="AP46" s="57">
        <f>'BAR BB| Open rates'!AZ46*0.87*0.9</f>
        <v>93803.400000000009</v>
      </c>
      <c r="AQ46" s="57">
        <f>'BAR BB| Open rates'!BA46*0.87*0.9</f>
        <v>86756.400000000009</v>
      </c>
      <c r="AR46" s="57">
        <f>'BAR BB| Open rates'!BB46*0.87*0.9</f>
        <v>85190.400000000009</v>
      </c>
      <c r="AS46" s="57">
        <f>'BAR BB| Open rates'!BD46*0.87*0.9</f>
        <v>85190.400000000009</v>
      </c>
    </row>
    <row r="47" spans="1:64" s="36" customFormat="1" ht="12" hidden="1" customHeight="1" x14ac:dyDescent="0.2">
      <c r="A47" s="237">
        <v>7</v>
      </c>
      <c r="B47" s="57" t="e">
        <f>'BAR BB| Open rates'!#REF!*0.87*0.9</f>
        <v>#REF!</v>
      </c>
      <c r="C47" s="57" t="e">
        <f>'BAR BB| Open rates'!#REF!*0.87*0.9</f>
        <v>#REF!</v>
      </c>
      <c r="D47" s="57" t="e">
        <f>'BAR BB| Open rates'!#REF!*0.87*0.9</f>
        <v>#REF!</v>
      </c>
      <c r="E47" s="57"/>
      <c r="F47" s="57"/>
      <c r="G47" s="57" t="e">
        <f>'BAR BB| Open rates'!#REF!*0.87*0.9</f>
        <v>#REF!</v>
      </c>
      <c r="H47" s="57">
        <f>'BAR BB| Open rates'!G47*0.87*0.9</f>
        <v>66085.2</v>
      </c>
      <c r="I47" s="57">
        <f>'BAR BB| Open rates'!I47*0.87*0.9</f>
        <v>58881.599999999999</v>
      </c>
      <c r="J47" s="57">
        <f>'BAR BB| Open rates'!K47*0.87*0.9</f>
        <v>55984.5</v>
      </c>
      <c r="K47" s="57">
        <f>'BAR BB| Open rates'!L47*0.87*0.9</f>
        <v>57550.5</v>
      </c>
      <c r="L47" s="57">
        <f>'BAR BB| Open rates'!M47*0.87*0.9</f>
        <v>55984.5</v>
      </c>
      <c r="M47" s="57">
        <f>'BAR BB| Open rates'!N47*0.87*0.9</f>
        <v>57550.5</v>
      </c>
      <c r="N47" s="57">
        <f>'BAR BB| Open rates'!O47*0.87*0.9</f>
        <v>55984.5</v>
      </c>
      <c r="O47" s="57">
        <f>'BAR BB| Open rates'!P47*0.87*0.9</f>
        <v>57550.5</v>
      </c>
      <c r="P47" s="57">
        <f>'BAR BB| Open rates'!Q47*0.87*0.9</f>
        <v>55984.5</v>
      </c>
      <c r="Q47" s="57">
        <f>'BAR BB| Open rates'!R47*0.87*0.9</f>
        <v>55984.5</v>
      </c>
      <c r="R47" s="57">
        <f>'BAR BB| Open rates'!S47*0.87*0.9</f>
        <v>57550.5</v>
      </c>
      <c r="S47" s="57">
        <f>'BAR BB| Open rates'!T47*0.87*0.9</f>
        <v>55984.5</v>
      </c>
      <c r="T47" s="57">
        <f>'BAR BB| Open rates'!U47*0.87*0.9</f>
        <v>57550.5</v>
      </c>
      <c r="U47" s="57">
        <f>'BAR BB| Open rates'!W47*0.87*0.9</f>
        <v>60604.200000000004</v>
      </c>
      <c r="V47" s="57"/>
      <c r="W47" s="57">
        <f>'BAR BB| Open rates'!X47*0.87*0.9</f>
        <v>66085.2</v>
      </c>
      <c r="X47" s="57">
        <f>'BAR BB| Open rates'!Y47*0.87*0.9</f>
        <v>209765.7</v>
      </c>
      <c r="Y47" s="57">
        <f>'BAR BB| Open rates'!Z47*0.87*0.9</f>
        <v>225347.4</v>
      </c>
      <c r="Z47" s="57">
        <f>'BAR BB| Open rates'!AB47*0.87*0.9</f>
        <v>241085.7</v>
      </c>
      <c r="AA47" s="57">
        <f>'BAR BB| Open rates'!AC47*0.87*0.9</f>
        <v>235291.5</v>
      </c>
      <c r="AB47" s="57">
        <f>'BAR BB| Open rates'!AD47*0.87*0.9</f>
        <v>233177.4</v>
      </c>
      <c r="AC47" s="57">
        <f>'BAR BB| Open rates'!AG47*0.87*0.9</f>
        <v>67886.100000000006</v>
      </c>
      <c r="AD47" s="57">
        <f>'BAR BB| Open rates'!AH47*0.87*0.9</f>
        <v>71801.100000000006</v>
      </c>
      <c r="AE47" s="57">
        <f>'BAR BB| Open rates'!AJ47*0.87*0.9</f>
        <v>67886.100000000006</v>
      </c>
      <c r="AF47" s="57">
        <f>'BAR BB| Open rates'!AK47*0.87*0.9</f>
        <v>70235.100000000006</v>
      </c>
      <c r="AG47" s="57">
        <f>'BAR BB| Open rates'!AL47*0.87*0.9</f>
        <v>67886.100000000006</v>
      </c>
      <c r="AH47" s="57">
        <f>'BAR BB| Open rates'!AN47*0.87*0.9</f>
        <v>75716.100000000006</v>
      </c>
      <c r="AI47" s="57">
        <f>'BAR BB| Open rates'!AO47*0.87*0.9</f>
        <v>78065.100000000006</v>
      </c>
      <c r="AJ47" s="57">
        <f>'BAR BB| Open rates'!AP47*0.87*0.9</f>
        <v>124340.40000000001</v>
      </c>
      <c r="AK47" s="57">
        <f>'BAR BB| Open rates'!AR47*0.87*0.9</f>
        <v>126611.1</v>
      </c>
      <c r="AL47" s="57">
        <f>'BAR BB| Open rates'!AS47*0.87*0.9</f>
        <v>124340.40000000001</v>
      </c>
      <c r="AM47" s="57">
        <f>'BAR BB| Open rates'!AT47*0.87*0.9</f>
        <v>126611.1</v>
      </c>
      <c r="AN47" s="57">
        <f>'BAR BB| Open rates'!AV47*0.87*0.9</f>
        <v>113691.6</v>
      </c>
      <c r="AO47" s="57">
        <f>'BAR BB| Open rates'!AX47*0.87*0.9</f>
        <v>96152.400000000009</v>
      </c>
      <c r="AP47" s="57">
        <f>'BAR BB| Open rates'!AZ47*0.87*0.9</f>
        <v>96152.400000000009</v>
      </c>
      <c r="AQ47" s="57">
        <f>'BAR BB| Open rates'!BA47*0.87*0.9</f>
        <v>89105.400000000009</v>
      </c>
      <c r="AR47" s="57">
        <f>'BAR BB| Open rates'!BB47*0.87*0.9</f>
        <v>87539.400000000009</v>
      </c>
      <c r="AS47" s="57">
        <f>'BAR BB| Open rates'!BD47*0.87*0.9</f>
        <v>87539.400000000009</v>
      </c>
    </row>
    <row r="48" spans="1:64" s="36" customFormat="1" ht="12" hidden="1" customHeight="1" x14ac:dyDescent="0.2">
      <c r="A48" s="237">
        <v>8</v>
      </c>
      <c r="B48" s="57" t="e">
        <f>'BAR BB| Open rates'!#REF!*0.87*0.9</f>
        <v>#REF!</v>
      </c>
      <c r="C48" s="57" t="e">
        <f>'BAR BB| Open rates'!#REF!*0.87*0.9</f>
        <v>#REF!</v>
      </c>
      <c r="D48" s="57" t="e">
        <f>'BAR BB| Open rates'!#REF!*0.87*0.9</f>
        <v>#REF!</v>
      </c>
      <c r="E48" s="57"/>
      <c r="F48" s="57"/>
      <c r="G48" s="57" t="e">
        <f>'BAR BB| Open rates'!#REF!*0.87*0.9</f>
        <v>#REF!</v>
      </c>
      <c r="H48" s="57">
        <f>'BAR BB| Open rates'!G48*0.87*0.9</f>
        <v>68042.7</v>
      </c>
      <c r="I48" s="57">
        <f>'BAR BB| Open rates'!I48*0.87*0.9</f>
        <v>60839.1</v>
      </c>
      <c r="J48" s="57">
        <f>'BAR BB| Open rates'!K48*0.87*0.9</f>
        <v>57942</v>
      </c>
      <c r="K48" s="57">
        <f>'BAR BB| Open rates'!L48*0.87*0.9</f>
        <v>59508</v>
      </c>
      <c r="L48" s="57">
        <f>'BAR BB| Open rates'!M48*0.87*0.9</f>
        <v>57942</v>
      </c>
      <c r="M48" s="57">
        <f>'BAR BB| Open rates'!N48*0.87*0.9</f>
        <v>59508</v>
      </c>
      <c r="N48" s="57">
        <f>'BAR BB| Open rates'!O48*0.87*0.9</f>
        <v>57942</v>
      </c>
      <c r="O48" s="57">
        <f>'BAR BB| Open rates'!P48*0.87*0.9</f>
        <v>59508</v>
      </c>
      <c r="P48" s="57">
        <f>'BAR BB| Open rates'!Q48*0.87*0.9</f>
        <v>57942</v>
      </c>
      <c r="Q48" s="57">
        <f>'BAR BB| Open rates'!R48*0.87*0.9</f>
        <v>57942</v>
      </c>
      <c r="R48" s="57">
        <f>'BAR BB| Open rates'!S48*0.87*0.9</f>
        <v>59508</v>
      </c>
      <c r="S48" s="57">
        <f>'BAR BB| Open rates'!T48*0.87*0.9</f>
        <v>57942</v>
      </c>
      <c r="T48" s="57">
        <f>'BAR BB| Open rates'!U48*0.87*0.9</f>
        <v>59508</v>
      </c>
      <c r="U48" s="57">
        <f>'BAR BB| Open rates'!W48*0.87*0.9</f>
        <v>62561.700000000004</v>
      </c>
      <c r="V48" s="57"/>
      <c r="W48" s="57">
        <f>'BAR BB| Open rates'!X48*0.87*0.9</f>
        <v>68042.7</v>
      </c>
      <c r="X48" s="57">
        <f>'BAR BB| Open rates'!Y48*0.87*0.9</f>
        <v>212114.7</v>
      </c>
      <c r="Y48" s="57">
        <f>'BAR BB| Open rates'!Z48*0.87*0.9</f>
        <v>227696.4</v>
      </c>
      <c r="Z48" s="57">
        <f>'BAR BB| Open rates'!AB48*0.87*0.9</f>
        <v>243434.7</v>
      </c>
      <c r="AA48" s="57">
        <f>'BAR BB| Open rates'!AC48*0.87*0.9</f>
        <v>237640.5</v>
      </c>
      <c r="AB48" s="57">
        <f>'BAR BB| Open rates'!AD48*0.87*0.9</f>
        <v>235526.39999999999</v>
      </c>
      <c r="AC48" s="57">
        <f>'BAR BB| Open rates'!AG48*0.87*0.9</f>
        <v>70235.100000000006</v>
      </c>
      <c r="AD48" s="57">
        <f>'BAR BB| Open rates'!AH48*0.87*0.9</f>
        <v>74150.100000000006</v>
      </c>
      <c r="AE48" s="57">
        <f>'BAR BB| Open rates'!AJ48*0.87*0.9</f>
        <v>70235.100000000006</v>
      </c>
      <c r="AF48" s="57">
        <f>'BAR BB| Open rates'!AK48*0.87*0.9</f>
        <v>72584.100000000006</v>
      </c>
      <c r="AG48" s="57">
        <f>'BAR BB| Open rates'!AL48*0.87*0.9</f>
        <v>70235.100000000006</v>
      </c>
      <c r="AH48" s="57">
        <f>'BAR BB| Open rates'!AN48*0.87*0.9</f>
        <v>78065.100000000006</v>
      </c>
      <c r="AI48" s="57">
        <f>'BAR BB| Open rates'!AO48*0.87*0.9</f>
        <v>80414.100000000006</v>
      </c>
      <c r="AJ48" s="57">
        <f>'BAR BB| Open rates'!AP48*0.87*0.9</f>
        <v>126689.40000000001</v>
      </c>
      <c r="AK48" s="57">
        <f>'BAR BB| Open rates'!AR48*0.87*0.9</f>
        <v>128960.1</v>
      </c>
      <c r="AL48" s="57">
        <f>'BAR BB| Open rates'!AS48*0.87*0.9</f>
        <v>126689.40000000001</v>
      </c>
      <c r="AM48" s="57">
        <f>'BAR BB| Open rates'!AT48*0.87*0.9</f>
        <v>128960.1</v>
      </c>
      <c r="AN48" s="57">
        <f>'BAR BB| Open rates'!AV48*0.87*0.9</f>
        <v>116040.6</v>
      </c>
      <c r="AO48" s="57">
        <f>'BAR BB| Open rates'!AX48*0.87*0.9</f>
        <v>98501.400000000009</v>
      </c>
      <c r="AP48" s="57">
        <f>'BAR BB| Open rates'!AZ48*0.87*0.9</f>
        <v>98501.400000000009</v>
      </c>
      <c r="AQ48" s="57">
        <f>'BAR BB| Open rates'!BA48*0.87*0.9</f>
        <v>91454.400000000009</v>
      </c>
      <c r="AR48" s="57">
        <f>'BAR BB| Open rates'!BB48*0.87*0.9</f>
        <v>89888.400000000009</v>
      </c>
      <c r="AS48" s="57">
        <f>'BAR BB| Open rates'!BD48*0.87*0.9</f>
        <v>89888.400000000009</v>
      </c>
    </row>
    <row r="49" spans="1:45" s="36" customFormat="1" ht="12" hidden="1"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row>
    <row r="50" spans="1:45" s="36" customFormat="1" ht="12" hidden="1" customHeight="1" x14ac:dyDescent="0.2">
      <c r="A50" s="237">
        <v>1</v>
      </c>
      <c r="B50" s="57" t="e">
        <f>'BAR BB| Open rates'!#REF!*0.87*0.9</f>
        <v>#REF!</v>
      </c>
      <c r="C50" s="57" t="e">
        <f>'BAR BB| Open rates'!#REF!*0.87*0.9</f>
        <v>#REF!</v>
      </c>
      <c r="D50" s="57" t="e">
        <f>'BAR BB| Open rates'!#REF!*0.87*0.9</f>
        <v>#REF!</v>
      </c>
      <c r="E50" s="57"/>
      <c r="F50" s="57"/>
      <c r="G50" s="57" t="e">
        <f>'BAR BB| Open rates'!#REF!*0.87*0.9</f>
        <v>#REF!</v>
      </c>
      <c r="H50" s="57">
        <f>'BAR BB| Open rates'!G50*0.87*0.9</f>
        <v>74385</v>
      </c>
      <c r="I50" s="57">
        <f>'BAR BB| Open rates'!I50*0.87*0.9</f>
        <v>74385</v>
      </c>
      <c r="J50" s="57">
        <f>'BAR BB| Open rates'!K50*0.87*0.9</f>
        <v>74385</v>
      </c>
      <c r="K50" s="57">
        <f>'BAR BB| Open rates'!L50*0.87*0.9</f>
        <v>74385</v>
      </c>
      <c r="L50" s="57">
        <f>'BAR BB| Open rates'!M50*0.87*0.9</f>
        <v>74385</v>
      </c>
      <c r="M50" s="57">
        <f>'BAR BB| Open rates'!N50*0.87*0.9</f>
        <v>74385</v>
      </c>
      <c r="N50" s="57">
        <f>'BAR BB| Open rates'!O50*0.87*0.9</f>
        <v>74385</v>
      </c>
      <c r="O50" s="57">
        <f>'BAR BB| Open rates'!P50*0.87*0.9</f>
        <v>74385</v>
      </c>
      <c r="P50" s="57">
        <f>'BAR BB| Open rates'!Q50*0.87*0.9</f>
        <v>74385</v>
      </c>
      <c r="Q50" s="57">
        <f>'BAR BB| Open rates'!R50*0.87*0.9</f>
        <v>74385</v>
      </c>
      <c r="R50" s="57">
        <f>'BAR BB| Open rates'!S50*0.87*0.9</f>
        <v>74385</v>
      </c>
      <c r="S50" s="57">
        <f>'BAR BB| Open rates'!T50*0.87*0.9</f>
        <v>74385</v>
      </c>
      <c r="T50" s="57">
        <f>'BAR BB| Open rates'!U50*0.87*0.9</f>
        <v>74385</v>
      </c>
      <c r="U50" s="57">
        <f>'BAR BB| Open rates'!W50*0.87*0.9</f>
        <v>74385</v>
      </c>
      <c r="V50" s="57"/>
      <c r="W50" s="57">
        <f>'BAR BB| Open rates'!X50*0.87*0.9</f>
        <v>74385</v>
      </c>
      <c r="X50" s="57">
        <f>'BAR BB| Open rates'!Y50*0.87*0.9</f>
        <v>274050</v>
      </c>
      <c r="Y50" s="57">
        <f>'BAR BB| Open rates'!Z50*0.87*0.9</f>
        <v>274050</v>
      </c>
      <c r="Z50" s="57">
        <f>'BAR BB| Open rates'!AB50*0.87*0.9</f>
        <v>274050</v>
      </c>
      <c r="AA50" s="57">
        <f>'BAR BB| Open rates'!AC50*0.87*0.9</f>
        <v>274050</v>
      </c>
      <c r="AB50" s="57">
        <f>'BAR BB| Open rates'!AD50*0.87*0.9</f>
        <v>274050</v>
      </c>
      <c r="AC50" s="57">
        <f>'BAR BB| Open rates'!AG50*0.87*0.9</f>
        <v>90045</v>
      </c>
      <c r="AD50" s="57">
        <f>'BAR BB| Open rates'!AH50*0.87*0.9</f>
        <v>90045</v>
      </c>
      <c r="AE50" s="57">
        <f>'BAR BB| Open rates'!AJ50*0.87*0.9</f>
        <v>90045</v>
      </c>
      <c r="AF50" s="57">
        <f>'BAR BB| Open rates'!AK50*0.87*0.9</f>
        <v>90045</v>
      </c>
      <c r="AG50" s="57">
        <f>'BAR BB| Open rates'!AL50*0.87*0.9</f>
        <v>90045</v>
      </c>
      <c r="AH50" s="57">
        <f>'BAR BB| Open rates'!AN50*0.87*0.9</f>
        <v>90045</v>
      </c>
      <c r="AI50" s="57">
        <f>'BAR BB| Open rates'!AO50*0.87*0.9</f>
        <v>90045</v>
      </c>
      <c r="AJ50" s="57">
        <f>'BAR BB| Open rates'!AP50*0.87*0.9</f>
        <v>176175</v>
      </c>
      <c r="AK50" s="57">
        <f>'BAR BB| Open rates'!AR50*0.87*0.9</f>
        <v>176175</v>
      </c>
      <c r="AL50" s="57">
        <f>'BAR BB| Open rates'!AS50*0.87*0.9</f>
        <v>176175</v>
      </c>
      <c r="AM50" s="57">
        <f>'BAR BB| Open rates'!AT50*0.87*0.9</f>
        <v>176175</v>
      </c>
      <c r="AN50" s="57">
        <f>'BAR BB| Open rates'!AV50*0.87*0.9</f>
        <v>176175</v>
      </c>
      <c r="AO50" s="57">
        <f>'BAR BB| Open rates'!AX50*0.87*0.9</f>
        <v>90045</v>
      </c>
      <c r="AP50" s="57">
        <f>'BAR BB| Open rates'!AZ50*0.87*0.9</f>
        <v>90045</v>
      </c>
      <c r="AQ50" s="57">
        <f>'BAR BB| Open rates'!BA50*0.87*0.9</f>
        <v>90045</v>
      </c>
      <c r="AR50" s="57">
        <f>'BAR BB| Open rates'!BB50*0.87*0.9</f>
        <v>90045</v>
      </c>
      <c r="AS50" s="57">
        <f>'BAR BB| Open rates'!BD50*0.87*0.9</f>
        <v>90045</v>
      </c>
    </row>
    <row r="51" spans="1:45" s="36" customFormat="1" ht="12" hidden="1" customHeight="1" x14ac:dyDescent="0.2">
      <c r="A51" s="237">
        <v>2</v>
      </c>
      <c r="B51" s="57" t="e">
        <f>'BAR BB| Open rates'!#REF!*0.87*0.9</f>
        <v>#REF!</v>
      </c>
      <c r="C51" s="57" t="e">
        <f>'BAR BB| Open rates'!#REF!*0.87*0.9</f>
        <v>#REF!</v>
      </c>
      <c r="D51" s="57" t="e">
        <f>'BAR BB| Open rates'!#REF!*0.87*0.9</f>
        <v>#REF!</v>
      </c>
      <c r="E51" s="57"/>
      <c r="F51" s="57"/>
      <c r="G51" s="57" t="e">
        <f>'BAR BB| Open rates'!#REF!*0.87*0.9</f>
        <v>#REF!</v>
      </c>
      <c r="H51" s="57">
        <f>'BAR BB| Open rates'!G51*0.87*0.9</f>
        <v>76342.5</v>
      </c>
      <c r="I51" s="57">
        <f>'BAR BB| Open rates'!I51*0.87*0.9</f>
        <v>76342.5</v>
      </c>
      <c r="J51" s="57">
        <f>'BAR BB| Open rates'!K51*0.87*0.9</f>
        <v>76342.5</v>
      </c>
      <c r="K51" s="57">
        <f>'BAR BB| Open rates'!L51*0.87*0.9</f>
        <v>76342.5</v>
      </c>
      <c r="L51" s="57">
        <f>'BAR BB| Open rates'!M51*0.87*0.9</f>
        <v>76342.5</v>
      </c>
      <c r="M51" s="57">
        <f>'BAR BB| Open rates'!N51*0.87*0.9</f>
        <v>76342.5</v>
      </c>
      <c r="N51" s="57">
        <f>'BAR BB| Open rates'!O51*0.87*0.9</f>
        <v>76342.5</v>
      </c>
      <c r="O51" s="57">
        <f>'BAR BB| Open rates'!P51*0.87*0.9</f>
        <v>76342.5</v>
      </c>
      <c r="P51" s="57">
        <f>'BAR BB| Open rates'!Q51*0.87*0.9</f>
        <v>76342.5</v>
      </c>
      <c r="Q51" s="57">
        <f>'BAR BB| Open rates'!R51*0.87*0.9</f>
        <v>76342.5</v>
      </c>
      <c r="R51" s="57">
        <f>'BAR BB| Open rates'!S51*0.87*0.9</f>
        <v>76342.5</v>
      </c>
      <c r="S51" s="57">
        <f>'BAR BB| Open rates'!T51*0.87*0.9</f>
        <v>76342.5</v>
      </c>
      <c r="T51" s="57">
        <f>'BAR BB| Open rates'!U51*0.87*0.9</f>
        <v>76342.5</v>
      </c>
      <c r="U51" s="57">
        <f>'BAR BB| Open rates'!W51*0.87*0.9</f>
        <v>76342.5</v>
      </c>
      <c r="V51" s="57"/>
      <c r="W51" s="57">
        <f>'BAR BB| Open rates'!X51*0.87*0.9</f>
        <v>76342.5</v>
      </c>
      <c r="X51" s="57">
        <f>'BAR BB| Open rates'!Y51*0.87*0.9</f>
        <v>276399</v>
      </c>
      <c r="Y51" s="57">
        <f>'BAR BB| Open rates'!Z51*0.87*0.9</f>
        <v>276399</v>
      </c>
      <c r="Z51" s="57">
        <f>'BAR BB| Open rates'!AB51*0.87*0.9</f>
        <v>276399</v>
      </c>
      <c r="AA51" s="57">
        <f>'BAR BB| Open rates'!AC51*0.87*0.9</f>
        <v>276399</v>
      </c>
      <c r="AB51" s="57">
        <f>'BAR BB| Open rates'!AD51*0.87*0.9</f>
        <v>276399</v>
      </c>
      <c r="AC51" s="57">
        <f>'BAR BB| Open rates'!AG51*0.87*0.9</f>
        <v>92394</v>
      </c>
      <c r="AD51" s="57">
        <f>'BAR BB| Open rates'!AH51*0.87*0.9</f>
        <v>92394</v>
      </c>
      <c r="AE51" s="57">
        <f>'BAR BB| Open rates'!AJ51*0.87*0.9</f>
        <v>92394</v>
      </c>
      <c r="AF51" s="57">
        <f>'BAR BB| Open rates'!AK51*0.87*0.9</f>
        <v>92394</v>
      </c>
      <c r="AG51" s="57">
        <f>'BAR BB| Open rates'!AL51*0.87*0.9</f>
        <v>92394</v>
      </c>
      <c r="AH51" s="57">
        <f>'BAR BB| Open rates'!AN51*0.87*0.9</f>
        <v>92394</v>
      </c>
      <c r="AI51" s="57">
        <f>'BAR BB| Open rates'!AO51*0.87*0.9</f>
        <v>92394</v>
      </c>
      <c r="AJ51" s="57">
        <f>'BAR BB| Open rates'!AP51*0.87*0.9</f>
        <v>178524</v>
      </c>
      <c r="AK51" s="57">
        <f>'BAR BB| Open rates'!AR51*0.87*0.9</f>
        <v>178524</v>
      </c>
      <c r="AL51" s="57">
        <f>'BAR BB| Open rates'!AS51*0.87*0.9</f>
        <v>178524</v>
      </c>
      <c r="AM51" s="57">
        <f>'BAR BB| Open rates'!AT51*0.87*0.9</f>
        <v>178524</v>
      </c>
      <c r="AN51" s="57">
        <f>'BAR BB| Open rates'!AV51*0.87*0.9</f>
        <v>178524</v>
      </c>
      <c r="AO51" s="57">
        <f>'BAR BB| Open rates'!AX51*0.87*0.9</f>
        <v>92394</v>
      </c>
      <c r="AP51" s="57">
        <f>'BAR BB| Open rates'!AZ51*0.87*0.9</f>
        <v>92394</v>
      </c>
      <c r="AQ51" s="57">
        <f>'BAR BB| Open rates'!BA51*0.87*0.9</f>
        <v>92394</v>
      </c>
      <c r="AR51" s="57">
        <f>'BAR BB| Open rates'!BB51*0.87*0.9</f>
        <v>92394</v>
      </c>
      <c r="AS51" s="57">
        <f>'BAR BB| Open rates'!BD51*0.87*0.9</f>
        <v>92394</v>
      </c>
    </row>
    <row r="52" spans="1:45" s="36" customFormat="1" ht="12" hidden="1"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row>
    <row r="53" spans="1:45" s="36" customFormat="1" ht="12" hidden="1" customHeight="1" x14ac:dyDescent="0.2">
      <c r="A53" s="237">
        <v>1</v>
      </c>
      <c r="B53" s="57" t="e">
        <f>'BAR BB| Open rates'!#REF!*0.87*0.9</f>
        <v>#REF!</v>
      </c>
      <c r="C53" s="57" t="e">
        <f>'BAR BB| Open rates'!#REF!*0.87*0.9</f>
        <v>#REF!</v>
      </c>
      <c r="D53" s="57" t="e">
        <f>'BAR BB| Open rates'!#REF!*0.87*0.9</f>
        <v>#REF!</v>
      </c>
      <c r="E53" s="57"/>
      <c r="F53" s="57"/>
      <c r="G53" s="57" t="e">
        <f>'BAR BB| Open rates'!#REF!*0.87*0.9</f>
        <v>#REF!</v>
      </c>
      <c r="H53" s="57">
        <f>'BAR BB| Open rates'!G53*0.87*0.9</f>
        <v>62640</v>
      </c>
      <c r="I53" s="57">
        <f>'BAR BB| Open rates'!I53*0.87*0.9</f>
        <v>62640</v>
      </c>
      <c r="J53" s="57">
        <f>'BAR BB| Open rates'!K53*0.87*0.9</f>
        <v>62640</v>
      </c>
      <c r="K53" s="57">
        <f>'BAR BB| Open rates'!L53*0.87*0.9</f>
        <v>62640</v>
      </c>
      <c r="L53" s="57">
        <f>'BAR BB| Open rates'!M53*0.87*0.9</f>
        <v>62640</v>
      </c>
      <c r="M53" s="57">
        <f>'BAR BB| Open rates'!N53*0.87*0.9</f>
        <v>62640</v>
      </c>
      <c r="N53" s="57">
        <f>'BAR BB| Open rates'!O53*0.87*0.9</f>
        <v>62640</v>
      </c>
      <c r="O53" s="57">
        <f>'BAR BB| Open rates'!P53*0.87*0.9</f>
        <v>62640</v>
      </c>
      <c r="P53" s="57">
        <f>'BAR BB| Open rates'!Q53*0.87*0.9</f>
        <v>62640</v>
      </c>
      <c r="Q53" s="57">
        <f>'BAR BB| Open rates'!R53*0.87*0.9</f>
        <v>62640</v>
      </c>
      <c r="R53" s="57">
        <f>'BAR BB| Open rates'!S53*0.87*0.9</f>
        <v>62640</v>
      </c>
      <c r="S53" s="57">
        <f>'BAR BB| Open rates'!T53*0.87*0.9</f>
        <v>62640</v>
      </c>
      <c r="T53" s="57">
        <f>'BAR BB| Open rates'!U53*0.87*0.9</f>
        <v>62640</v>
      </c>
      <c r="U53" s="57">
        <f>'BAR BB| Open rates'!W53*0.87*0.9</f>
        <v>62640</v>
      </c>
      <c r="V53" s="57"/>
      <c r="W53" s="57">
        <f>'BAR BB| Open rates'!X53*0.87*0.9</f>
        <v>62640</v>
      </c>
      <c r="X53" s="57">
        <f>'BAR BB| Open rates'!Y53*0.87*0.9</f>
        <v>250560</v>
      </c>
      <c r="Y53" s="57">
        <f>'BAR BB| Open rates'!Z53*0.87*0.9</f>
        <v>250560</v>
      </c>
      <c r="Z53" s="57">
        <f>'BAR BB| Open rates'!AB53*0.87*0.9</f>
        <v>250560</v>
      </c>
      <c r="AA53" s="57">
        <f>'BAR BB| Open rates'!AC53*0.87*0.9</f>
        <v>250560</v>
      </c>
      <c r="AB53" s="57">
        <f>'BAR BB| Open rates'!AD53*0.87*0.9</f>
        <v>250560</v>
      </c>
      <c r="AC53" s="57">
        <f>'BAR BB| Open rates'!AG53*0.87*0.9</f>
        <v>78300</v>
      </c>
      <c r="AD53" s="57">
        <f>'BAR BB| Open rates'!AH53*0.87*0.9</f>
        <v>78300</v>
      </c>
      <c r="AE53" s="57">
        <f>'BAR BB| Open rates'!AJ53*0.87*0.9</f>
        <v>78300</v>
      </c>
      <c r="AF53" s="57">
        <f>'BAR BB| Open rates'!AK53*0.87*0.9</f>
        <v>78300</v>
      </c>
      <c r="AG53" s="57">
        <f>'BAR BB| Open rates'!AL53*0.87*0.9</f>
        <v>78300</v>
      </c>
      <c r="AH53" s="57">
        <f>'BAR BB| Open rates'!AN53*0.87*0.9</f>
        <v>78300</v>
      </c>
      <c r="AI53" s="57">
        <f>'BAR BB| Open rates'!AO53*0.87*0.9</f>
        <v>78300</v>
      </c>
      <c r="AJ53" s="57">
        <f>'BAR BB| Open rates'!AP53*0.87*0.9</f>
        <v>117450</v>
      </c>
      <c r="AK53" s="57">
        <f>'BAR BB| Open rates'!AR53*0.87*0.9</f>
        <v>117450</v>
      </c>
      <c r="AL53" s="57">
        <f>'BAR BB| Open rates'!AS53*0.87*0.9</f>
        <v>117450</v>
      </c>
      <c r="AM53" s="57">
        <f>'BAR BB| Open rates'!AT53*0.87*0.9</f>
        <v>117450</v>
      </c>
      <c r="AN53" s="57">
        <f>'BAR BB| Open rates'!AV53*0.87*0.9</f>
        <v>160515</v>
      </c>
      <c r="AO53" s="57">
        <f>'BAR BB| Open rates'!AX53*0.87*0.9</f>
        <v>78300</v>
      </c>
      <c r="AP53" s="57">
        <f>'BAR BB| Open rates'!AZ53*0.87*0.9</f>
        <v>78300</v>
      </c>
      <c r="AQ53" s="57">
        <f>'BAR BB| Open rates'!BA53*0.87*0.9</f>
        <v>78300</v>
      </c>
      <c r="AR53" s="57">
        <f>'BAR BB| Open rates'!BB53*0.87*0.9</f>
        <v>78300</v>
      </c>
      <c r="AS53" s="57">
        <f>'BAR BB| Open rates'!BD53*0.87*0.9</f>
        <v>78300</v>
      </c>
    </row>
    <row r="54" spans="1:45" s="36" customFormat="1" ht="12" hidden="1" customHeight="1" x14ac:dyDescent="0.2">
      <c r="A54" s="237">
        <v>2</v>
      </c>
      <c r="B54" s="57" t="e">
        <f>'BAR BB| Open rates'!#REF!*0.87*0.9</f>
        <v>#REF!</v>
      </c>
      <c r="C54" s="57" t="e">
        <f>'BAR BB| Open rates'!#REF!*0.87*0.9</f>
        <v>#REF!</v>
      </c>
      <c r="D54" s="57" t="e">
        <f>'BAR BB| Open rates'!#REF!*0.87*0.9</f>
        <v>#REF!</v>
      </c>
      <c r="E54" s="57"/>
      <c r="F54" s="57"/>
      <c r="G54" s="57" t="e">
        <f>'BAR BB| Open rates'!#REF!*0.87*0.9</f>
        <v>#REF!</v>
      </c>
      <c r="H54" s="57">
        <f>'BAR BB| Open rates'!G54*0.87*0.9</f>
        <v>64597.5</v>
      </c>
      <c r="I54" s="57">
        <f>'BAR BB| Open rates'!I54*0.87*0.9</f>
        <v>64597.5</v>
      </c>
      <c r="J54" s="57">
        <f>'BAR BB| Open rates'!K54*0.87*0.9</f>
        <v>64597.5</v>
      </c>
      <c r="K54" s="57">
        <f>'BAR BB| Open rates'!L54*0.87*0.9</f>
        <v>64597.5</v>
      </c>
      <c r="L54" s="57">
        <f>'BAR BB| Open rates'!M54*0.87*0.9</f>
        <v>64597.5</v>
      </c>
      <c r="M54" s="57">
        <f>'BAR BB| Open rates'!N54*0.87*0.9</f>
        <v>64597.5</v>
      </c>
      <c r="N54" s="57">
        <f>'BAR BB| Open rates'!O54*0.87*0.9</f>
        <v>64597.5</v>
      </c>
      <c r="O54" s="57">
        <f>'BAR BB| Open rates'!P54*0.87*0.9</f>
        <v>64597.5</v>
      </c>
      <c r="P54" s="57">
        <f>'BAR BB| Open rates'!Q54*0.87*0.9</f>
        <v>64597.5</v>
      </c>
      <c r="Q54" s="57">
        <f>'BAR BB| Open rates'!R54*0.87*0.9</f>
        <v>64597.5</v>
      </c>
      <c r="R54" s="57">
        <f>'BAR BB| Open rates'!S54*0.87*0.9</f>
        <v>64597.5</v>
      </c>
      <c r="S54" s="57">
        <f>'BAR BB| Open rates'!T54*0.87*0.9</f>
        <v>64597.5</v>
      </c>
      <c r="T54" s="57">
        <f>'BAR BB| Open rates'!U54*0.87*0.9</f>
        <v>64597.5</v>
      </c>
      <c r="U54" s="57">
        <f>'BAR BB| Open rates'!W54*0.87*0.9</f>
        <v>64597.5</v>
      </c>
      <c r="V54" s="57"/>
      <c r="W54" s="57">
        <f>'BAR BB| Open rates'!X54*0.87*0.9</f>
        <v>64597.5</v>
      </c>
      <c r="X54" s="57">
        <f>'BAR BB| Open rates'!Y54*0.87*0.9</f>
        <v>252909</v>
      </c>
      <c r="Y54" s="57">
        <f>'BAR BB| Open rates'!Z54*0.87*0.9</f>
        <v>252909</v>
      </c>
      <c r="Z54" s="57">
        <f>'BAR BB| Open rates'!AB54*0.87*0.9</f>
        <v>252909</v>
      </c>
      <c r="AA54" s="57">
        <f>'BAR BB| Open rates'!AC54*0.87*0.9</f>
        <v>252909</v>
      </c>
      <c r="AB54" s="57">
        <f>'BAR BB| Open rates'!AD54*0.87*0.9</f>
        <v>252909</v>
      </c>
      <c r="AC54" s="57">
        <f>'BAR BB| Open rates'!AG54*0.87*0.9</f>
        <v>80649</v>
      </c>
      <c r="AD54" s="57">
        <f>'BAR BB| Open rates'!AH54*0.87*0.9</f>
        <v>80649</v>
      </c>
      <c r="AE54" s="57">
        <f>'BAR BB| Open rates'!AJ54*0.87*0.9</f>
        <v>80649</v>
      </c>
      <c r="AF54" s="57">
        <f>'BAR BB| Open rates'!AK54*0.87*0.9</f>
        <v>80649</v>
      </c>
      <c r="AG54" s="57">
        <f>'BAR BB| Open rates'!AL54*0.87*0.9</f>
        <v>80649</v>
      </c>
      <c r="AH54" s="57">
        <f>'BAR BB| Open rates'!AN54*0.87*0.9</f>
        <v>80649</v>
      </c>
      <c r="AI54" s="57">
        <f>'BAR BB| Open rates'!AO54*0.87*0.9</f>
        <v>80649</v>
      </c>
      <c r="AJ54" s="57">
        <f>'BAR BB| Open rates'!AP54*0.87*0.9</f>
        <v>119799</v>
      </c>
      <c r="AK54" s="57">
        <f>'BAR BB| Open rates'!AR54*0.87*0.9</f>
        <v>119799</v>
      </c>
      <c r="AL54" s="57">
        <f>'BAR BB| Open rates'!AS54*0.87*0.9</f>
        <v>119799</v>
      </c>
      <c r="AM54" s="57">
        <f>'BAR BB| Open rates'!AT54*0.87*0.9</f>
        <v>119799</v>
      </c>
      <c r="AN54" s="57">
        <f>'BAR BB| Open rates'!AV54*0.87*0.9</f>
        <v>162864</v>
      </c>
      <c r="AO54" s="57">
        <f>'BAR BB| Open rates'!AX54*0.87*0.9</f>
        <v>80649</v>
      </c>
      <c r="AP54" s="57">
        <f>'BAR BB| Open rates'!AZ54*0.87*0.9</f>
        <v>80649</v>
      </c>
      <c r="AQ54" s="57">
        <f>'BAR BB| Open rates'!BA54*0.87*0.9</f>
        <v>80649</v>
      </c>
      <c r="AR54" s="57">
        <f>'BAR BB| Open rates'!BB54*0.87*0.9</f>
        <v>80649</v>
      </c>
      <c r="AS54" s="57">
        <f>'BAR BB| Open rates'!BD54*0.87*0.9</f>
        <v>80649</v>
      </c>
    </row>
    <row r="55" spans="1:45" s="36" customFormat="1" ht="12" hidden="1" customHeight="1" x14ac:dyDescent="0.2">
      <c r="A55" s="237">
        <v>3</v>
      </c>
      <c r="B55" s="57" t="e">
        <f>'BAR BB| Open rates'!#REF!*0.87*0.9</f>
        <v>#REF!</v>
      </c>
      <c r="C55" s="57" t="e">
        <f>'BAR BB| Open rates'!#REF!*0.87*0.9</f>
        <v>#REF!</v>
      </c>
      <c r="D55" s="57" t="e">
        <f>'BAR BB| Open rates'!#REF!*0.87*0.9</f>
        <v>#REF!</v>
      </c>
      <c r="E55" s="57"/>
      <c r="F55" s="57"/>
      <c r="G55" s="57" t="e">
        <f>'BAR BB| Open rates'!#REF!*0.87*0.9</f>
        <v>#REF!</v>
      </c>
      <c r="H55" s="57">
        <f>'BAR BB| Open rates'!G55*0.87*0.9</f>
        <v>66555</v>
      </c>
      <c r="I55" s="57">
        <f>'BAR BB| Open rates'!I55*0.87*0.9</f>
        <v>66555</v>
      </c>
      <c r="J55" s="57">
        <f>'BAR BB| Open rates'!K55*0.87*0.9</f>
        <v>66555</v>
      </c>
      <c r="K55" s="57">
        <f>'BAR BB| Open rates'!L55*0.87*0.9</f>
        <v>66555</v>
      </c>
      <c r="L55" s="57">
        <f>'BAR BB| Open rates'!M55*0.87*0.9</f>
        <v>66555</v>
      </c>
      <c r="M55" s="57">
        <f>'BAR BB| Open rates'!N55*0.87*0.9</f>
        <v>66555</v>
      </c>
      <c r="N55" s="57">
        <f>'BAR BB| Open rates'!O55*0.87*0.9</f>
        <v>66555</v>
      </c>
      <c r="O55" s="57">
        <f>'BAR BB| Open rates'!P55*0.87*0.9</f>
        <v>66555</v>
      </c>
      <c r="P55" s="57">
        <f>'BAR BB| Open rates'!Q55*0.87*0.9</f>
        <v>66555</v>
      </c>
      <c r="Q55" s="57">
        <f>'BAR BB| Open rates'!R55*0.87*0.9</f>
        <v>66555</v>
      </c>
      <c r="R55" s="57">
        <f>'BAR BB| Open rates'!S55*0.87*0.9</f>
        <v>66555</v>
      </c>
      <c r="S55" s="57">
        <f>'BAR BB| Open rates'!T55*0.87*0.9</f>
        <v>66555</v>
      </c>
      <c r="T55" s="57">
        <f>'BAR BB| Open rates'!U55*0.87*0.9</f>
        <v>66555</v>
      </c>
      <c r="U55" s="57">
        <f>'BAR BB| Open rates'!W55*0.87*0.9</f>
        <v>66555</v>
      </c>
      <c r="V55" s="57"/>
      <c r="W55" s="57">
        <f>'BAR BB| Open rates'!X55*0.87*0.9</f>
        <v>66555</v>
      </c>
      <c r="X55" s="57">
        <f>'BAR BB| Open rates'!Y55*0.87*0.9</f>
        <v>255258</v>
      </c>
      <c r="Y55" s="57">
        <f>'BAR BB| Open rates'!Z55*0.87*0.9</f>
        <v>255258</v>
      </c>
      <c r="Z55" s="57">
        <f>'BAR BB| Open rates'!AB55*0.87*0.9</f>
        <v>255258</v>
      </c>
      <c r="AA55" s="57">
        <f>'BAR BB| Open rates'!AC55*0.87*0.9</f>
        <v>255258</v>
      </c>
      <c r="AB55" s="57">
        <f>'BAR BB| Open rates'!AD55*0.87*0.9</f>
        <v>255258</v>
      </c>
      <c r="AC55" s="57">
        <f>'BAR BB| Open rates'!AG55*0.87*0.9</f>
        <v>82998</v>
      </c>
      <c r="AD55" s="57">
        <f>'BAR BB| Open rates'!AH55*0.87*0.9</f>
        <v>82998</v>
      </c>
      <c r="AE55" s="57">
        <f>'BAR BB| Open rates'!AJ55*0.87*0.9</f>
        <v>82998</v>
      </c>
      <c r="AF55" s="57">
        <f>'BAR BB| Open rates'!AK55*0.87*0.9</f>
        <v>82998</v>
      </c>
      <c r="AG55" s="57">
        <f>'BAR BB| Open rates'!AL55*0.87*0.9</f>
        <v>82998</v>
      </c>
      <c r="AH55" s="57">
        <f>'BAR BB| Open rates'!AN55*0.87*0.9</f>
        <v>82998</v>
      </c>
      <c r="AI55" s="57">
        <f>'BAR BB| Open rates'!AO55*0.87*0.9</f>
        <v>82998</v>
      </c>
      <c r="AJ55" s="57">
        <f>'BAR BB| Open rates'!AP55*0.87*0.9</f>
        <v>122148</v>
      </c>
      <c r="AK55" s="57">
        <f>'BAR BB| Open rates'!AR55*0.87*0.9</f>
        <v>122148</v>
      </c>
      <c r="AL55" s="57">
        <f>'BAR BB| Open rates'!AS55*0.87*0.9</f>
        <v>122148</v>
      </c>
      <c r="AM55" s="57">
        <f>'BAR BB| Open rates'!AT55*0.87*0.9</f>
        <v>122148</v>
      </c>
      <c r="AN55" s="57">
        <f>'BAR BB| Open rates'!AV55*0.87*0.9</f>
        <v>165213</v>
      </c>
      <c r="AO55" s="57">
        <f>'BAR BB| Open rates'!AX55*0.87*0.9</f>
        <v>82998</v>
      </c>
      <c r="AP55" s="57">
        <f>'BAR BB| Open rates'!AZ55*0.87*0.9</f>
        <v>82998</v>
      </c>
      <c r="AQ55" s="57">
        <f>'BAR BB| Open rates'!BA55*0.87*0.9</f>
        <v>82998</v>
      </c>
      <c r="AR55" s="57">
        <f>'BAR BB| Open rates'!BB55*0.87*0.9</f>
        <v>82998</v>
      </c>
      <c r="AS55" s="57">
        <f>'BAR BB| Open rates'!BD55*0.87*0.9</f>
        <v>82998</v>
      </c>
    </row>
    <row r="56" spans="1:45" s="36" customFormat="1" ht="12" hidden="1" customHeight="1" x14ac:dyDescent="0.2">
      <c r="A56" s="237">
        <v>4</v>
      </c>
      <c r="B56" s="57" t="e">
        <f>'BAR BB| Open rates'!#REF!*0.87*0.9</f>
        <v>#REF!</v>
      </c>
      <c r="C56" s="57" t="e">
        <f>'BAR BB| Open rates'!#REF!*0.87*0.9</f>
        <v>#REF!</v>
      </c>
      <c r="D56" s="57" t="e">
        <f>'BAR BB| Open rates'!#REF!*0.87*0.9</f>
        <v>#REF!</v>
      </c>
      <c r="E56" s="57"/>
      <c r="F56" s="57"/>
      <c r="G56" s="57" t="e">
        <f>'BAR BB| Open rates'!#REF!*0.87*0.9</f>
        <v>#REF!</v>
      </c>
      <c r="H56" s="57">
        <f>'BAR BB| Open rates'!G56*0.87*0.9</f>
        <v>68512.5</v>
      </c>
      <c r="I56" s="57">
        <f>'BAR BB| Open rates'!I56*0.87*0.9</f>
        <v>68512.5</v>
      </c>
      <c r="J56" s="57">
        <f>'BAR BB| Open rates'!K56*0.87*0.9</f>
        <v>68512.5</v>
      </c>
      <c r="K56" s="57">
        <f>'BAR BB| Open rates'!L56*0.87*0.9</f>
        <v>68512.5</v>
      </c>
      <c r="L56" s="57">
        <f>'BAR BB| Open rates'!M56*0.87*0.9</f>
        <v>68512.5</v>
      </c>
      <c r="M56" s="57">
        <f>'BAR BB| Open rates'!N56*0.87*0.9</f>
        <v>68512.5</v>
      </c>
      <c r="N56" s="57">
        <f>'BAR BB| Open rates'!O56*0.87*0.9</f>
        <v>68512.5</v>
      </c>
      <c r="O56" s="57">
        <f>'BAR BB| Open rates'!P56*0.87*0.9</f>
        <v>68512.5</v>
      </c>
      <c r="P56" s="57">
        <f>'BAR BB| Open rates'!Q56*0.87*0.9</f>
        <v>68512.5</v>
      </c>
      <c r="Q56" s="57">
        <f>'BAR BB| Open rates'!R56*0.87*0.9</f>
        <v>68512.5</v>
      </c>
      <c r="R56" s="57">
        <f>'BAR BB| Open rates'!S56*0.87*0.9</f>
        <v>68512.5</v>
      </c>
      <c r="S56" s="57">
        <f>'BAR BB| Open rates'!T56*0.87*0.9</f>
        <v>68512.5</v>
      </c>
      <c r="T56" s="57">
        <f>'BAR BB| Open rates'!U56*0.87*0.9</f>
        <v>68512.5</v>
      </c>
      <c r="U56" s="57">
        <f>'BAR BB| Open rates'!W56*0.87*0.9</f>
        <v>68512.5</v>
      </c>
      <c r="V56" s="57"/>
      <c r="W56" s="57">
        <f>'BAR BB| Open rates'!X56*0.87*0.9</f>
        <v>68512.5</v>
      </c>
      <c r="X56" s="57">
        <f>'BAR BB| Open rates'!Y56*0.87*0.9</f>
        <v>257607</v>
      </c>
      <c r="Y56" s="57">
        <f>'BAR BB| Open rates'!Z56*0.87*0.9</f>
        <v>257607</v>
      </c>
      <c r="Z56" s="57">
        <f>'BAR BB| Open rates'!AB56*0.87*0.9</f>
        <v>257607</v>
      </c>
      <c r="AA56" s="57">
        <f>'BAR BB| Open rates'!AC56*0.87*0.9</f>
        <v>257607</v>
      </c>
      <c r="AB56" s="57">
        <f>'BAR BB| Open rates'!AD56*0.87*0.9</f>
        <v>257607</v>
      </c>
      <c r="AC56" s="57">
        <f>'BAR BB| Open rates'!AG56*0.87*0.9</f>
        <v>85347</v>
      </c>
      <c r="AD56" s="57">
        <f>'BAR BB| Open rates'!AH56*0.87*0.9</f>
        <v>85347</v>
      </c>
      <c r="AE56" s="57">
        <f>'BAR BB| Open rates'!AJ56*0.87*0.9</f>
        <v>85347</v>
      </c>
      <c r="AF56" s="57">
        <f>'BAR BB| Open rates'!AK56*0.87*0.9</f>
        <v>85347</v>
      </c>
      <c r="AG56" s="57">
        <f>'BAR BB| Open rates'!AL56*0.87*0.9</f>
        <v>85347</v>
      </c>
      <c r="AH56" s="57">
        <f>'BAR BB| Open rates'!AN56*0.87*0.9</f>
        <v>85347</v>
      </c>
      <c r="AI56" s="57">
        <f>'BAR BB| Open rates'!AO56*0.87*0.9</f>
        <v>85347</v>
      </c>
      <c r="AJ56" s="57">
        <f>'BAR BB| Open rates'!AP56*0.87*0.9</f>
        <v>124497</v>
      </c>
      <c r="AK56" s="57">
        <f>'BAR BB| Open rates'!AR56*0.87*0.9</f>
        <v>124497</v>
      </c>
      <c r="AL56" s="57">
        <f>'BAR BB| Open rates'!AS56*0.87*0.9</f>
        <v>124497</v>
      </c>
      <c r="AM56" s="57">
        <f>'BAR BB| Open rates'!AT56*0.87*0.9</f>
        <v>124497</v>
      </c>
      <c r="AN56" s="57">
        <f>'BAR BB| Open rates'!AV56*0.87*0.9</f>
        <v>167562</v>
      </c>
      <c r="AO56" s="57">
        <f>'BAR BB| Open rates'!AX56*0.87*0.9</f>
        <v>85347</v>
      </c>
      <c r="AP56" s="57">
        <f>'BAR BB| Open rates'!AZ56*0.87*0.9</f>
        <v>85347</v>
      </c>
      <c r="AQ56" s="57">
        <f>'BAR BB| Open rates'!BA56*0.87*0.9</f>
        <v>85347</v>
      </c>
      <c r="AR56" s="57">
        <f>'BAR BB| Open rates'!BB56*0.87*0.9</f>
        <v>85347</v>
      </c>
      <c r="AS56" s="57">
        <f>'BAR BB| Open rates'!BD56*0.87*0.9</f>
        <v>85347</v>
      </c>
    </row>
    <row r="57" spans="1:45" s="33" customFormat="1" hidden="1" x14ac:dyDescent="0.2">
      <c r="A57" s="237">
        <v>5</v>
      </c>
      <c r="B57" s="57" t="e">
        <f>'BAR BB| Open rates'!#REF!*0.87*0.9</f>
        <v>#REF!</v>
      </c>
      <c r="C57" s="57" t="e">
        <f>'BAR BB| Open rates'!#REF!*0.87*0.9</f>
        <v>#REF!</v>
      </c>
      <c r="D57" s="57" t="e">
        <f>'BAR BB| Open rates'!#REF!*0.87*0.9</f>
        <v>#REF!</v>
      </c>
      <c r="E57" s="57"/>
      <c r="F57" s="57"/>
      <c r="G57" s="57" t="e">
        <f>'BAR BB| Open rates'!#REF!*0.87*0.9</f>
        <v>#REF!</v>
      </c>
      <c r="H57" s="57">
        <f>'BAR BB| Open rates'!G57*0.87*0.9</f>
        <v>70470</v>
      </c>
      <c r="I57" s="57">
        <f>'BAR BB| Open rates'!I57*0.87*0.9</f>
        <v>70470</v>
      </c>
      <c r="J57" s="57">
        <f>'BAR BB| Open rates'!K57*0.87*0.9</f>
        <v>70470</v>
      </c>
      <c r="K57" s="57">
        <f>'BAR BB| Open rates'!L57*0.87*0.9</f>
        <v>70470</v>
      </c>
      <c r="L57" s="57">
        <f>'BAR BB| Open rates'!M57*0.87*0.9</f>
        <v>70470</v>
      </c>
      <c r="M57" s="57">
        <f>'BAR BB| Open rates'!N57*0.87*0.9</f>
        <v>70470</v>
      </c>
      <c r="N57" s="57">
        <f>'BAR BB| Open rates'!O57*0.87*0.9</f>
        <v>70470</v>
      </c>
      <c r="O57" s="57">
        <f>'BAR BB| Open rates'!P57*0.87*0.9</f>
        <v>70470</v>
      </c>
      <c r="P57" s="57">
        <f>'BAR BB| Open rates'!Q57*0.87*0.9</f>
        <v>70470</v>
      </c>
      <c r="Q57" s="57">
        <f>'BAR BB| Open rates'!R57*0.87*0.9</f>
        <v>70470</v>
      </c>
      <c r="R57" s="57">
        <f>'BAR BB| Open rates'!S57*0.87*0.9</f>
        <v>70470</v>
      </c>
      <c r="S57" s="57">
        <f>'BAR BB| Open rates'!T57*0.87*0.9</f>
        <v>70470</v>
      </c>
      <c r="T57" s="57">
        <f>'BAR BB| Open rates'!U57*0.87*0.9</f>
        <v>70470</v>
      </c>
      <c r="U57" s="57">
        <f>'BAR BB| Open rates'!W57*0.87*0.9</f>
        <v>70470</v>
      </c>
      <c r="V57" s="57"/>
      <c r="W57" s="57">
        <f>'BAR BB| Open rates'!X57*0.87*0.9</f>
        <v>70470</v>
      </c>
      <c r="X57" s="57">
        <f>'BAR BB| Open rates'!Y57*0.87*0.9</f>
        <v>259956</v>
      </c>
      <c r="Y57" s="57">
        <f>'BAR BB| Open rates'!Z57*0.87*0.9</f>
        <v>259956</v>
      </c>
      <c r="Z57" s="57">
        <f>'BAR BB| Open rates'!AB57*0.87*0.9</f>
        <v>259956</v>
      </c>
      <c r="AA57" s="57">
        <f>'BAR BB| Open rates'!AC57*0.87*0.9</f>
        <v>259956</v>
      </c>
      <c r="AB57" s="57">
        <f>'BAR BB| Open rates'!AD57*0.87*0.9</f>
        <v>259956</v>
      </c>
      <c r="AC57" s="57">
        <f>'BAR BB| Open rates'!AG57*0.87*0.9</f>
        <v>87696</v>
      </c>
      <c r="AD57" s="57">
        <f>'BAR BB| Open rates'!AH57*0.87*0.9</f>
        <v>87696</v>
      </c>
      <c r="AE57" s="57">
        <f>'BAR BB| Open rates'!AJ57*0.87*0.9</f>
        <v>87696</v>
      </c>
      <c r="AF57" s="57">
        <f>'BAR BB| Open rates'!AK57*0.87*0.9</f>
        <v>87696</v>
      </c>
      <c r="AG57" s="57">
        <f>'BAR BB| Open rates'!AL57*0.87*0.9</f>
        <v>87696</v>
      </c>
      <c r="AH57" s="57">
        <f>'BAR BB| Open rates'!AN57*0.87*0.9</f>
        <v>87696</v>
      </c>
      <c r="AI57" s="57">
        <f>'BAR BB| Open rates'!AO57*0.87*0.9</f>
        <v>87696</v>
      </c>
      <c r="AJ57" s="57">
        <f>'BAR BB| Open rates'!AP57*0.87*0.9</f>
        <v>126846</v>
      </c>
      <c r="AK57" s="57">
        <f>'BAR BB| Open rates'!AR57*0.87*0.9</f>
        <v>126846</v>
      </c>
      <c r="AL57" s="57">
        <f>'BAR BB| Open rates'!AS57*0.87*0.9</f>
        <v>126846</v>
      </c>
      <c r="AM57" s="57">
        <f>'BAR BB| Open rates'!AT57*0.87*0.9</f>
        <v>126846</v>
      </c>
      <c r="AN57" s="57">
        <f>'BAR BB| Open rates'!AV57*0.87*0.9</f>
        <v>169911</v>
      </c>
      <c r="AO57" s="57">
        <f>'BAR BB| Open rates'!AX57*0.87*0.9</f>
        <v>87696</v>
      </c>
      <c r="AP57" s="57">
        <f>'BAR BB| Open rates'!AZ57*0.87*0.9</f>
        <v>87696</v>
      </c>
      <c r="AQ57" s="57">
        <f>'BAR BB| Open rates'!BA57*0.87*0.9</f>
        <v>87696</v>
      </c>
      <c r="AR57" s="57">
        <f>'BAR BB| Open rates'!BB57*0.87*0.9</f>
        <v>87696</v>
      </c>
      <c r="AS57" s="57">
        <f>'BAR BB| Open rates'!BD57*0.87*0.9</f>
        <v>87696</v>
      </c>
    </row>
    <row r="58" spans="1:45" s="33" customFormat="1" hidden="1" x14ac:dyDescent="0.2">
      <c r="A58" s="237">
        <v>6</v>
      </c>
      <c r="B58" s="57" t="e">
        <f>'BAR BB| Open rates'!#REF!*0.87*0.9</f>
        <v>#REF!</v>
      </c>
      <c r="C58" s="57" t="e">
        <f>'BAR BB| Open rates'!#REF!*0.87*0.9</f>
        <v>#REF!</v>
      </c>
      <c r="D58" s="57" t="e">
        <f>'BAR BB| Open rates'!#REF!*0.87*0.9</f>
        <v>#REF!</v>
      </c>
      <c r="E58" s="57"/>
      <c r="F58" s="57"/>
      <c r="G58" s="57" t="e">
        <f>'BAR BB| Open rates'!#REF!*0.87*0.9</f>
        <v>#REF!</v>
      </c>
      <c r="H58" s="57">
        <f>'BAR BB| Open rates'!G58*0.87*0.9</f>
        <v>72427.5</v>
      </c>
      <c r="I58" s="57">
        <f>'BAR BB| Open rates'!I58*0.87*0.9</f>
        <v>72427.5</v>
      </c>
      <c r="J58" s="57">
        <f>'BAR BB| Open rates'!K58*0.87*0.9</f>
        <v>72427.5</v>
      </c>
      <c r="K58" s="57">
        <f>'BAR BB| Open rates'!L58*0.87*0.9</f>
        <v>72427.5</v>
      </c>
      <c r="L58" s="57">
        <f>'BAR BB| Open rates'!M58*0.87*0.9</f>
        <v>72427.5</v>
      </c>
      <c r="M58" s="57">
        <f>'BAR BB| Open rates'!N58*0.87*0.9</f>
        <v>72427.5</v>
      </c>
      <c r="N58" s="57">
        <f>'BAR BB| Open rates'!O58*0.87*0.9</f>
        <v>72427.5</v>
      </c>
      <c r="O58" s="57">
        <f>'BAR BB| Open rates'!P58*0.87*0.9</f>
        <v>72427.5</v>
      </c>
      <c r="P58" s="57">
        <f>'BAR BB| Open rates'!Q58*0.87*0.9</f>
        <v>72427.5</v>
      </c>
      <c r="Q58" s="57">
        <f>'BAR BB| Open rates'!R58*0.87*0.9</f>
        <v>72427.5</v>
      </c>
      <c r="R58" s="57">
        <f>'BAR BB| Open rates'!S58*0.87*0.9</f>
        <v>72427.5</v>
      </c>
      <c r="S58" s="57">
        <f>'BAR BB| Open rates'!T58*0.87*0.9</f>
        <v>72427.5</v>
      </c>
      <c r="T58" s="57">
        <f>'BAR BB| Open rates'!U58*0.87*0.9</f>
        <v>72427.5</v>
      </c>
      <c r="U58" s="57">
        <f>'BAR BB| Open rates'!W58*0.87*0.9</f>
        <v>72427.5</v>
      </c>
      <c r="V58" s="57"/>
      <c r="W58" s="57">
        <f>'BAR BB| Open rates'!X58*0.87*0.9</f>
        <v>72427.5</v>
      </c>
      <c r="X58" s="57">
        <f>'BAR BB| Open rates'!Y58*0.87*0.9</f>
        <v>262305</v>
      </c>
      <c r="Y58" s="57">
        <f>'BAR BB| Open rates'!Z58*0.87*0.9</f>
        <v>262305</v>
      </c>
      <c r="Z58" s="57">
        <f>'BAR BB| Open rates'!AB58*0.87*0.9</f>
        <v>262305</v>
      </c>
      <c r="AA58" s="57">
        <f>'BAR BB| Open rates'!AC58*0.87*0.9</f>
        <v>262305</v>
      </c>
      <c r="AB58" s="57">
        <f>'BAR BB| Open rates'!AD58*0.87*0.9</f>
        <v>262305</v>
      </c>
      <c r="AC58" s="57">
        <f>'BAR BB| Open rates'!AG58*0.87*0.9</f>
        <v>90045</v>
      </c>
      <c r="AD58" s="57">
        <f>'BAR BB| Open rates'!AH58*0.87*0.9</f>
        <v>90045</v>
      </c>
      <c r="AE58" s="57">
        <f>'BAR BB| Open rates'!AJ58*0.87*0.9</f>
        <v>90045</v>
      </c>
      <c r="AF58" s="57">
        <f>'BAR BB| Open rates'!AK58*0.87*0.9</f>
        <v>90045</v>
      </c>
      <c r="AG58" s="57">
        <f>'BAR BB| Open rates'!AL58*0.87*0.9</f>
        <v>90045</v>
      </c>
      <c r="AH58" s="57">
        <f>'BAR BB| Open rates'!AN58*0.87*0.9</f>
        <v>90045</v>
      </c>
      <c r="AI58" s="57">
        <f>'BAR BB| Open rates'!AO58*0.87*0.9</f>
        <v>90045</v>
      </c>
      <c r="AJ58" s="57">
        <f>'BAR BB| Open rates'!AP58*0.87*0.9</f>
        <v>129195</v>
      </c>
      <c r="AK58" s="57">
        <f>'BAR BB| Open rates'!AR58*0.87*0.9</f>
        <v>129195</v>
      </c>
      <c r="AL58" s="57">
        <f>'BAR BB| Open rates'!AS58*0.87*0.9</f>
        <v>129195</v>
      </c>
      <c r="AM58" s="57">
        <f>'BAR BB| Open rates'!AT58*0.87*0.9</f>
        <v>129195</v>
      </c>
      <c r="AN58" s="57">
        <f>'BAR BB| Open rates'!AV58*0.87*0.9</f>
        <v>172260</v>
      </c>
      <c r="AO58" s="57">
        <f>'BAR BB| Open rates'!AX58*0.87*0.9</f>
        <v>90045</v>
      </c>
      <c r="AP58" s="57">
        <f>'BAR BB| Open rates'!AZ58*0.87*0.9</f>
        <v>90045</v>
      </c>
      <c r="AQ58" s="57">
        <f>'BAR BB| Open rates'!BA58*0.87*0.9</f>
        <v>90045</v>
      </c>
      <c r="AR58" s="57">
        <f>'BAR BB| Open rates'!BB58*0.87*0.9</f>
        <v>90045</v>
      </c>
      <c r="AS58" s="57">
        <f>'BAR BB| Open rates'!BD58*0.87*0.9</f>
        <v>90045</v>
      </c>
    </row>
    <row r="59" spans="1:45" s="33" customFormat="1" hidden="1" x14ac:dyDescent="0.2">
      <c r="A59" s="252"/>
    </row>
    <row r="60" spans="1:45" s="33" customFormat="1" x14ac:dyDescent="0.2">
      <c r="A60" s="330" t="s">
        <v>172</v>
      </c>
    </row>
    <row r="61" spans="1:45" s="33" customFormat="1" x14ac:dyDescent="0.2">
      <c r="A61" s="330"/>
    </row>
    <row r="62" spans="1:45" s="31" customFormat="1" ht="13.5" customHeight="1" x14ac:dyDescent="0.2"/>
    <row r="63" spans="1:45" s="6" customFormat="1" ht="12.75" customHeight="1" x14ac:dyDescent="0.2">
      <c r="A63" s="174" t="s">
        <v>74</v>
      </c>
    </row>
    <row r="64" spans="1:45" s="6" customFormat="1" ht="12.75" customHeight="1" x14ac:dyDescent="0.2">
      <c r="A64" s="172" t="s">
        <v>75</v>
      </c>
    </row>
    <row r="65" spans="1:1" s="6" customFormat="1" ht="12.75" customHeight="1" x14ac:dyDescent="0.2">
      <c r="A65" s="172" t="s">
        <v>383</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7" t="s">
        <v>423</v>
      </c>
    </row>
    <row r="77" spans="1:1" s="33" customFormat="1" ht="48" x14ac:dyDescent="0.2">
      <c r="A77" s="213" t="s">
        <v>424</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94"/>
  <sheetViews>
    <sheetView workbookViewId="0">
      <pane xSplit="1" ySplit="4" topLeftCell="AO5" activePane="bottomRight" state="frozen"/>
      <selection pane="topRight" activeCell="B1" sqref="B1"/>
      <selection pane="bottomLeft" activeCell="A5" sqref="A5"/>
      <selection pane="bottomRight" activeCell="BG3" sqref="BG3:BH39"/>
    </sheetView>
  </sheetViews>
  <sheetFormatPr defaultColWidth="9.85546875" defaultRowHeight="12.75" x14ac:dyDescent="0.2"/>
  <cols>
    <col min="1" max="1" width="36.85546875" style="32" customWidth="1"/>
    <col min="2" max="22" width="9.85546875" style="32"/>
    <col min="23" max="24" width="9.85546875" style="32" customWidth="1"/>
    <col min="25" max="29" width="9.85546875" style="32" hidden="1" customWidth="1"/>
    <col min="30" max="30" width="0" style="32" hidden="1" customWidth="1"/>
    <col min="31" max="16384" width="9.85546875" style="32"/>
  </cols>
  <sheetData>
    <row r="1" spans="1:64" x14ac:dyDescent="0.2">
      <c r="A1" s="63" t="s">
        <v>61</v>
      </c>
    </row>
    <row r="2" spans="1:64" x14ac:dyDescent="0.2">
      <c r="A2" s="11" t="s">
        <v>185</v>
      </c>
    </row>
    <row r="3" spans="1:64" s="33" customFormat="1" ht="26.25" customHeight="1" x14ac:dyDescent="0.2">
      <c r="A3" s="64" t="s">
        <v>97</v>
      </c>
      <c r="B3" s="113">
        <f>'BAR BB| Open rates'!B3</f>
        <v>45953</v>
      </c>
      <c r="C3" s="113">
        <f>'BAR BB| Open rates'!C3</f>
        <v>45954</v>
      </c>
      <c r="D3" s="113">
        <f>'BAR BB| Open rates'!D3</f>
        <v>45955</v>
      </c>
      <c r="E3" s="113">
        <f>'BAR BB| Open rates'!E3</f>
        <v>45958</v>
      </c>
      <c r="F3" s="113">
        <f>'BAR BB| Open rates'!F3</f>
        <v>45959</v>
      </c>
      <c r="G3" s="113">
        <f>'BAR BB| Open rates'!G3</f>
        <v>45962</v>
      </c>
      <c r="H3" s="113">
        <f>'BAR BB| Open rates'!H3</f>
        <v>45965</v>
      </c>
      <c r="I3" s="113">
        <f>'BAR BB| Open rates'!I3</f>
        <v>45966</v>
      </c>
      <c r="J3" s="113">
        <f>'BAR BB| Open rates'!J3</f>
        <v>45968</v>
      </c>
      <c r="K3" s="113">
        <f>'BAR BB| Open rates'!K3</f>
        <v>45970</v>
      </c>
      <c r="L3" s="113">
        <f>'BAR BB| Open rates'!L3</f>
        <v>45975</v>
      </c>
      <c r="M3" s="113">
        <f>'BAR BB| Open rates'!M3</f>
        <v>45977</v>
      </c>
      <c r="N3" s="113">
        <f>'BAR BB| Open rates'!N3</f>
        <v>45982</v>
      </c>
      <c r="O3" s="113">
        <f>'BAR BB| Open rates'!O3</f>
        <v>45984</v>
      </c>
      <c r="P3" s="113">
        <f>'BAR BB| Open rates'!P3</f>
        <v>45989</v>
      </c>
      <c r="Q3" s="113">
        <f>'BAR BB| Open rates'!Q3</f>
        <v>45991</v>
      </c>
      <c r="R3" s="113">
        <f>'BAR BB| Open rates'!R3</f>
        <v>45992</v>
      </c>
      <c r="S3" s="113">
        <f>'BAR BB| Open rates'!S3</f>
        <v>45996</v>
      </c>
      <c r="T3" s="113">
        <f>'BAR BB| Open rates'!T3</f>
        <v>45998</v>
      </c>
      <c r="U3" s="113">
        <f>'BAR BB| Open rates'!U3</f>
        <v>46003</v>
      </c>
      <c r="V3" s="113">
        <f>'BAR BB| Open rates'!V3</f>
        <v>46004</v>
      </c>
      <c r="W3" s="113">
        <f>'BAR BB| Open rates'!W3</f>
        <v>46010</v>
      </c>
      <c r="X3" s="113">
        <f>'BAR BB| Open rates'!X3</f>
        <v>46017</v>
      </c>
      <c r="Y3" s="113">
        <f>'BAR BB| Open rates'!Y3</f>
        <v>46020</v>
      </c>
      <c r="Z3" s="113">
        <f>'BAR BB| Open rates'!Z3</f>
        <v>46021</v>
      </c>
      <c r="AA3" s="113">
        <f>'BAR BB| Open rates'!AA3</f>
        <v>46022</v>
      </c>
      <c r="AB3" s="113">
        <f>'BAR BB| Open rates'!AB3</f>
        <v>46023</v>
      </c>
      <c r="AC3" s="113">
        <f>'BAR BB| Open rates'!AC3</f>
        <v>46028</v>
      </c>
      <c r="AD3" s="113">
        <f>'BAR BB| Open rates'!AD3</f>
        <v>46030</v>
      </c>
      <c r="AE3" s="113">
        <f>'BAR BB| Open rates'!AE3</f>
        <v>46031</v>
      </c>
      <c r="AF3" s="113">
        <f>'BAR BB| Open rates'!AF3</f>
        <v>46032</v>
      </c>
      <c r="AG3" s="113">
        <f>'BAR BB| Open rates'!AG3</f>
        <v>46033</v>
      </c>
      <c r="AH3" s="113">
        <f>'BAR BB| Open rates'!AH3</f>
        <v>46038</v>
      </c>
      <c r="AI3" s="113">
        <f>'BAR BB| Open rates'!AI3</f>
        <v>45675</v>
      </c>
      <c r="AJ3" s="113">
        <f>'BAR BB| Open rates'!AJ3</f>
        <v>46041</v>
      </c>
      <c r="AK3" s="113">
        <f>'BAR BB| Open rates'!AK3</f>
        <v>46045</v>
      </c>
      <c r="AL3" s="113">
        <f>'BAR BB| Open rates'!AL3</f>
        <v>46047</v>
      </c>
      <c r="AM3" s="113">
        <f>'BAR BB| Open rates'!AM3</f>
        <v>46049</v>
      </c>
      <c r="AN3" s="113">
        <f>'BAR BB| Open rates'!AN3</f>
        <v>46052</v>
      </c>
      <c r="AO3" s="113">
        <f>'BAR BB| Open rates'!AO3</f>
        <v>46054</v>
      </c>
      <c r="AP3" s="113">
        <f>'BAR BB| Open rates'!AP3</f>
        <v>46056</v>
      </c>
      <c r="AQ3" s="113">
        <f>'BAR BB| Open rates'!AQ3</f>
        <v>46058</v>
      </c>
      <c r="AR3" s="113">
        <f>'BAR BB| Open rates'!AR3</f>
        <v>46059</v>
      </c>
      <c r="AS3" s="113">
        <f>'BAR BB| Open rates'!AS3</f>
        <v>46061</v>
      </c>
      <c r="AT3" s="113">
        <f>'BAR BB| Open rates'!AT3</f>
        <v>46066</v>
      </c>
      <c r="AU3" s="113">
        <f>'BAR BB| Open rates'!AU3</f>
        <v>46068</v>
      </c>
      <c r="AV3" s="113">
        <f>'BAR BB| Open rates'!AV3</f>
        <v>46072</v>
      </c>
      <c r="AW3" s="113">
        <f>'BAR BB| Open rates'!AW3</f>
        <v>46077</v>
      </c>
      <c r="AX3" s="113">
        <f>'BAR BB| Open rates'!AX3</f>
        <v>46078</v>
      </c>
      <c r="AY3" s="113">
        <f>'BAR BB| Open rates'!AY3</f>
        <v>46082</v>
      </c>
      <c r="AZ3" s="113">
        <f>'BAR BB| Open rates'!AZ3</f>
        <v>46087</v>
      </c>
      <c r="BA3" s="113">
        <f>'BAR BB| Open rates'!BA3</f>
        <v>46091</v>
      </c>
      <c r="BB3" s="113">
        <f>'BAR BB| Open rates'!BB3</f>
        <v>46096</v>
      </c>
      <c r="BC3" s="113">
        <f>'BAR BB| Open rates'!BC3</f>
        <v>46101</v>
      </c>
      <c r="BD3" s="113">
        <f>'BAR BB| Open rates'!BD3</f>
        <v>46103</v>
      </c>
      <c r="BE3" s="113">
        <f>'BAR BB| Open rates'!BE3</f>
        <v>46113</v>
      </c>
      <c r="BF3" s="113">
        <f>'BAR BB| Open rates'!BF3</f>
        <v>46118</v>
      </c>
      <c r="BG3" s="113">
        <f>'BAR BB| Open rates'!BG3</f>
        <v>46124</v>
      </c>
      <c r="BH3" s="113">
        <f>'BAR BB| Open rates'!BH3</f>
        <v>46125</v>
      </c>
      <c r="BI3" s="113">
        <f>'BAR BB| Open rates'!BI3</f>
        <v>46131</v>
      </c>
      <c r="BJ3" s="113">
        <f>'BAR BB| Open rates'!BJ3</f>
        <v>46136</v>
      </c>
      <c r="BK3" s="113">
        <f>'BAR BB| Open rates'!BK3</f>
        <v>46138</v>
      </c>
      <c r="BL3" s="113">
        <f>'BAR BB| Open rates'!BL3</f>
        <v>46142</v>
      </c>
    </row>
    <row r="4" spans="1:64" s="33" customFormat="1" ht="26.25" customHeight="1" x14ac:dyDescent="0.2">
      <c r="A4" s="104"/>
      <c r="B4" s="115">
        <f>'BAR BB| Open rates'!B4</f>
        <v>45953</v>
      </c>
      <c r="C4" s="115">
        <f>'BAR BB| Open rates'!C4</f>
        <v>45954</v>
      </c>
      <c r="D4" s="115">
        <f>'BAR BB| Open rates'!D4</f>
        <v>45957</v>
      </c>
      <c r="E4" s="115">
        <f>'BAR BB| Open rates'!E4</f>
        <v>45958</v>
      </c>
      <c r="F4" s="115">
        <f>'BAR BB| Open rates'!F4</f>
        <v>45961</v>
      </c>
      <c r="G4" s="115">
        <f>'BAR BB| Open rates'!G4</f>
        <v>45964</v>
      </c>
      <c r="H4" s="115">
        <f>'BAR BB| Open rates'!H4</f>
        <v>45965</v>
      </c>
      <c r="I4" s="115">
        <f>'BAR BB| Open rates'!I4</f>
        <v>45967</v>
      </c>
      <c r="J4" s="115">
        <f>'BAR BB| Open rates'!J4</f>
        <v>45969</v>
      </c>
      <c r="K4" s="115">
        <f>'BAR BB| Open rates'!K4</f>
        <v>45974</v>
      </c>
      <c r="L4" s="115">
        <f>'BAR BB| Open rates'!L4</f>
        <v>45976</v>
      </c>
      <c r="M4" s="115">
        <f>'BAR BB| Open rates'!M4</f>
        <v>45981</v>
      </c>
      <c r="N4" s="115">
        <f>'BAR BB| Open rates'!N4</f>
        <v>45983</v>
      </c>
      <c r="O4" s="115">
        <f>'BAR BB| Open rates'!O4</f>
        <v>45988</v>
      </c>
      <c r="P4" s="115">
        <f>'BAR BB| Open rates'!P4</f>
        <v>45990</v>
      </c>
      <c r="Q4" s="115">
        <f>'BAR BB| Open rates'!Q4</f>
        <v>45991</v>
      </c>
      <c r="R4" s="115">
        <f>'BAR BB| Open rates'!R4</f>
        <v>45995</v>
      </c>
      <c r="S4" s="115">
        <f>'BAR BB| Open rates'!S4</f>
        <v>45997</v>
      </c>
      <c r="T4" s="115">
        <f>'BAR BB| Open rates'!T4</f>
        <v>46002</v>
      </c>
      <c r="U4" s="115">
        <f>'BAR BB| Open rates'!U4</f>
        <v>46003</v>
      </c>
      <c r="V4" s="115">
        <f>'BAR BB| Open rates'!V4</f>
        <v>46009</v>
      </c>
      <c r="W4" s="115">
        <f>'BAR BB| Open rates'!W4</f>
        <v>46016</v>
      </c>
      <c r="X4" s="115">
        <f>'BAR BB| Open rates'!X4</f>
        <v>46019</v>
      </c>
      <c r="Y4" s="115">
        <f>'BAR BB| Open rates'!Y4</f>
        <v>46020</v>
      </c>
      <c r="Z4" s="115">
        <f>'BAR BB| Open rates'!Z4</f>
        <v>46021</v>
      </c>
      <c r="AA4" s="115">
        <f>'BAR BB| Open rates'!AA4</f>
        <v>46022</v>
      </c>
      <c r="AB4" s="115">
        <f>'BAR BB| Open rates'!AB4</f>
        <v>46027</v>
      </c>
      <c r="AC4" s="115">
        <f>'BAR BB| Open rates'!AC4</f>
        <v>46029</v>
      </c>
      <c r="AD4" s="115">
        <f>'BAR BB| Open rates'!AD4</f>
        <v>46030</v>
      </c>
      <c r="AE4" s="115">
        <f>'BAR BB| Open rates'!AE4</f>
        <v>46031</v>
      </c>
      <c r="AF4" s="115">
        <f>'BAR BB| Open rates'!AF4</f>
        <v>46032</v>
      </c>
      <c r="AG4" s="115">
        <f>'BAR BB| Open rates'!AG4</f>
        <v>46037</v>
      </c>
      <c r="AH4" s="115">
        <f>'BAR BB| Open rates'!AH4</f>
        <v>46039</v>
      </c>
      <c r="AI4" s="115">
        <f>'BAR BB| Open rates'!AI4</f>
        <v>45675</v>
      </c>
      <c r="AJ4" s="115">
        <f>'BAR BB| Open rates'!AJ4</f>
        <v>46044</v>
      </c>
      <c r="AK4" s="115">
        <f>'BAR BB| Open rates'!AK4</f>
        <v>46046</v>
      </c>
      <c r="AL4" s="115">
        <f>'BAR BB| Open rates'!AL4</f>
        <v>46048</v>
      </c>
      <c r="AM4" s="115">
        <f>'BAR BB| Open rates'!AM4</f>
        <v>46051</v>
      </c>
      <c r="AN4" s="115">
        <f>'BAR BB| Open rates'!AN4</f>
        <v>46053</v>
      </c>
      <c r="AO4" s="115">
        <f>'BAR BB| Open rates'!AO4</f>
        <v>46055</v>
      </c>
      <c r="AP4" s="115">
        <f>'BAR BB| Open rates'!AP4</f>
        <v>46057</v>
      </c>
      <c r="AQ4" s="115">
        <f>'BAR BB| Open rates'!AQ4</f>
        <v>46058</v>
      </c>
      <c r="AR4" s="115">
        <f>'BAR BB| Open rates'!AR4</f>
        <v>46060</v>
      </c>
      <c r="AS4" s="115">
        <f>'BAR BB| Open rates'!AS4</f>
        <v>46065</v>
      </c>
      <c r="AT4" s="115">
        <f>'BAR BB| Open rates'!AT4</f>
        <v>46067</v>
      </c>
      <c r="AU4" s="115">
        <f>'BAR BB| Open rates'!AU4</f>
        <v>46071</v>
      </c>
      <c r="AV4" s="115">
        <f>'BAR BB| Open rates'!AV4</f>
        <v>46076</v>
      </c>
      <c r="AW4" s="115">
        <f>'BAR BB| Open rates'!AW4</f>
        <v>46077</v>
      </c>
      <c r="AX4" s="115">
        <f>'BAR BB| Open rates'!AX4</f>
        <v>46081</v>
      </c>
      <c r="AY4" s="115">
        <f>'BAR BB| Open rates'!AY4</f>
        <v>46086</v>
      </c>
      <c r="AZ4" s="115">
        <f>'BAR BB| Open rates'!AZ4</f>
        <v>46090</v>
      </c>
      <c r="BA4" s="115">
        <f>'BAR BB| Open rates'!BA4</f>
        <v>46095</v>
      </c>
      <c r="BB4" s="115">
        <f>'BAR BB| Open rates'!BB4</f>
        <v>46100</v>
      </c>
      <c r="BC4" s="115">
        <f>'BAR BB| Open rates'!BC4</f>
        <v>46102</v>
      </c>
      <c r="BD4" s="115">
        <f>'BAR BB| Open rates'!BD4</f>
        <v>46112</v>
      </c>
      <c r="BE4" s="115">
        <f>'BAR BB| Open rates'!BE4</f>
        <v>46117</v>
      </c>
      <c r="BF4" s="115">
        <f>'BAR BB| Open rates'!BF4</f>
        <v>46123</v>
      </c>
      <c r="BG4" s="115">
        <f>'BAR BB| Open rates'!BG4</f>
        <v>46124</v>
      </c>
      <c r="BH4" s="115">
        <f>'BAR BB| Open rates'!BH4</f>
        <v>46130</v>
      </c>
      <c r="BI4" s="115">
        <f>'BAR BB| Open rates'!BI4</f>
        <v>46135</v>
      </c>
      <c r="BJ4" s="115">
        <f>'BAR BB| Open rates'!BJ4</f>
        <v>46137</v>
      </c>
      <c r="BK4" s="115">
        <f>'BAR BB| Open rates'!BK4</f>
        <v>46141</v>
      </c>
      <c r="BL4" s="115">
        <f>'BAR BB| Open rates'!BL4</f>
        <v>46142</v>
      </c>
    </row>
    <row r="5" spans="1:64" s="36" customFormat="1" ht="12" customHeight="1" x14ac:dyDescent="0.2">
      <c r="A5" s="184" t="s">
        <v>63</v>
      </c>
    </row>
    <row r="6" spans="1:64" s="36" customFormat="1" ht="12" customHeight="1" x14ac:dyDescent="0.2">
      <c r="A6" s="183">
        <v>1</v>
      </c>
      <c r="B6" s="57">
        <f>'BAR BB| Open rates'!B6*0.87*0.9+25</f>
        <v>23358.400000000001</v>
      </c>
      <c r="C6" s="57">
        <f>'BAR BB| Open rates'!C6*0.87*0.9+25</f>
        <v>20226.400000000001</v>
      </c>
      <c r="D6" s="57">
        <f>'BAR BB| Open rates'!D6*0.87*0.9+25</f>
        <v>20226.400000000001</v>
      </c>
      <c r="E6" s="57">
        <f>'BAR BB| Open rates'!E6*0.87*0.9+25</f>
        <v>23358.400000000001</v>
      </c>
      <c r="F6" s="57">
        <f>'BAR BB| Open rates'!F6*0.87*0.9+25</f>
        <v>20226.400000000001</v>
      </c>
      <c r="G6" s="57">
        <f>'BAR BB| Open rates'!G6*0.87*0.9+25</f>
        <v>20226.400000000001</v>
      </c>
      <c r="H6" s="57">
        <f>'BAR BB| Open rates'!H6*0.87*0.9+25</f>
        <v>14745.4</v>
      </c>
      <c r="I6" s="57">
        <f>'BAR BB| Open rates'!I6*0.87*0.9+25</f>
        <v>13022.800000000001</v>
      </c>
      <c r="J6" s="57">
        <f>'BAR BB| Open rates'!J6*0.87*0.9+25</f>
        <v>11691.7</v>
      </c>
      <c r="K6" s="57">
        <f>'BAR BB| Open rates'!K6*0.87*0.9+25</f>
        <v>10125.700000000001</v>
      </c>
      <c r="L6" s="57">
        <f>'BAR BB| Open rates'!L6*0.87*0.9+25</f>
        <v>11691.7</v>
      </c>
      <c r="M6" s="57">
        <f>'BAR BB| Open rates'!M6*0.87*0.9+25</f>
        <v>10125.700000000001</v>
      </c>
      <c r="N6" s="57">
        <f>'BAR BB| Open rates'!N6*0.87*0.9+25</f>
        <v>11691.7</v>
      </c>
      <c r="O6" s="57">
        <f>'BAR BB| Open rates'!O6*0.87*0.9+25</f>
        <v>10125.700000000001</v>
      </c>
      <c r="P6" s="57">
        <f>'BAR BB| Open rates'!P6*0.87*0.9+25</f>
        <v>11691.7</v>
      </c>
      <c r="Q6" s="57">
        <f>'BAR BB| Open rates'!Q6*0.87*0.9+25</f>
        <v>10125.700000000001</v>
      </c>
      <c r="R6" s="57">
        <f>'BAR BB| Open rates'!R6*0.87*0.9+25</f>
        <v>10125.700000000001</v>
      </c>
      <c r="S6" s="57">
        <f>'BAR BB| Open rates'!S6*0.87*0.9+25</f>
        <v>11691.7</v>
      </c>
      <c r="T6" s="57">
        <f>'BAR BB| Open rates'!T6*0.87*0.9+25</f>
        <v>10125.700000000001</v>
      </c>
      <c r="U6" s="57">
        <f>'BAR BB| Open rates'!U6*0.87*0.9+25</f>
        <v>11691.7</v>
      </c>
      <c r="V6" s="57">
        <f>'BAR BB| Open rates'!V6*0.87*0.9+25</f>
        <v>11691.7</v>
      </c>
      <c r="W6" s="57">
        <f>'BAR BB| Open rates'!W6*0.87*0.9+25</f>
        <v>14745.4</v>
      </c>
      <c r="X6" s="57">
        <f>'BAR BB| Open rates'!X6*0.87*0.9+25</f>
        <v>20226.400000000001</v>
      </c>
      <c r="Y6" s="57">
        <f>'BAR BB| Open rates'!Y6*0.87*0.9+25</f>
        <v>31266.7</v>
      </c>
      <c r="Z6" s="57">
        <f>'BAR BB| Open rates'!Z6*0.87*0.9+25</f>
        <v>46848.4</v>
      </c>
      <c r="AA6" s="57">
        <f>'BAR BB| Open rates'!AA6*0.87*0.9+25</f>
        <v>54678.400000000001</v>
      </c>
      <c r="AB6" s="57">
        <f>'BAR BB| Open rates'!AB6*0.87*0.9+25</f>
        <v>62586.700000000004</v>
      </c>
      <c r="AC6" s="57">
        <f>'BAR BB| Open rates'!AC6*0.87*0.9+25</f>
        <v>56792.5</v>
      </c>
      <c r="AD6" s="57">
        <f>'BAR BB| Open rates'!AD6*0.87*0.9+25</f>
        <v>54678.400000000001</v>
      </c>
      <c r="AE6" s="57">
        <f>'BAR BB| Open rates'!AE6*0.87*0.9+25</f>
        <v>54678.400000000001</v>
      </c>
      <c r="AF6" s="57">
        <f>'BAR BB| Open rates'!AF6*0.87*0.9+25</f>
        <v>46848.4</v>
      </c>
      <c r="AG6" s="57">
        <f>'BAR BB| Open rates'!AG6*0.87*0.9+25</f>
        <v>17877.400000000001</v>
      </c>
      <c r="AH6" s="57">
        <f>'BAR BB| Open rates'!AH6*0.87*0.9+25</f>
        <v>21792.400000000001</v>
      </c>
      <c r="AI6" s="57">
        <f>'BAR BB| Open rates'!AI6*0.87*0.9+25</f>
        <v>20226.400000000001</v>
      </c>
      <c r="AJ6" s="57">
        <f>'BAR BB| Open rates'!AJ6*0.87*0.9+25</f>
        <v>17877.400000000001</v>
      </c>
      <c r="AK6" s="57">
        <f>'BAR BB| Open rates'!AK6*0.87*0.9+25</f>
        <v>20226.400000000001</v>
      </c>
      <c r="AL6" s="57">
        <f>'BAR BB| Open rates'!AL6*0.87*0.9+25</f>
        <v>17877.400000000001</v>
      </c>
      <c r="AM6" s="57">
        <f>'BAR BB| Open rates'!AM6*0.87*0.9+25</f>
        <v>20226.400000000001</v>
      </c>
      <c r="AN6" s="57">
        <f>'BAR BB| Open rates'!AN6*0.87*0.9+25</f>
        <v>25707.4</v>
      </c>
      <c r="AO6" s="57">
        <f>'BAR BB| Open rates'!AO6*0.87*0.9+25</f>
        <v>28056.400000000001</v>
      </c>
      <c r="AP6" s="57">
        <f>'BAR BB| Open rates'!AP6*0.87*0.9+25</f>
        <v>28056.400000000001</v>
      </c>
      <c r="AQ6" s="57">
        <f>'BAR BB| Open rates'!AQ6*0.87*0.9+25</f>
        <v>28056.400000000001</v>
      </c>
      <c r="AR6" s="57">
        <f>'BAR BB| Open rates'!AR6*0.87*0.9+25</f>
        <v>30327.100000000002</v>
      </c>
      <c r="AS6" s="57">
        <f>'BAR BB| Open rates'!AS6*0.87*0.9+25</f>
        <v>28056.400000000001</v>
      </c>
      <c r="AT6" s="57">
        <f>'BAR BB| Open rates'!AT6*0.87*0.9+25</f>
        <v>30327.100000000002</v>
      </c>
      <c r="AU6" s="57">
        <f>'BAR BB| Open rates'!AU6*0.87*0.9+25</f>
        <v>28056.400000000001</v>
      </c>
      <c r="AV6" s="57">
        <f>'BAR BB| Open rates'!AV6*0.87*0.9+25</f>
        <v>40897.599999999999</v>
      </c>
      <c r="AW6" s="57">
        <f>'BAR BB| Open rates'!AW6*0.87*0.9+25</f>
        <v>38078.800000000003</v>
      </c>
      <c r="AX6" s="57">
        <f>'BAR BB| Open rates'!AX6*0.87*0.9+25</f>
        <v>23358.400000000001</v>
      </c>
      <c r="AY6" s="57">
        <f>'BAR BB| Open rates'!AY6*0.87*0.9+25</f>
        <v>20226.400000000001</v>
      </c>
      <c r="AZ6" s="57">
        <f>'BAR BB| Open rates'!AZ6*0.87*0.9+25</f>
        <v>23358.400000000001</v>
      </c>
      <c r="BA6" s="57">
        <f>'BAR BB| Open rates'!BA6*0.87*0.9+25</f>
        <v>16311.4</v>
      </c>
      <c r="BB6" s="57">
        <f>'BAR BB| Open rates'!BB6*0.87*0.9+25</f>
        <v>14745.4</v>
      </c>
      <c r="BC6" s="57">
        <f>'BAR BB| Open rates'!BC6*0.87*0.9+25</f>
        <v>16311.4</v>
      </c>
      <c r="BD6" s="57">
        <f>'BAR BB| Open rates'!BD6*0.87*0.9+25</f>
        <v>14745.4</v>
      </c>
      <c r="BE6" s="57">
        <f>'BAR BB| Open rates'!BE6*0.87*0.9+25</f>
        <v>13022.800000000001</v>
      </c>
      <c r="BF6" s="57">
        <f>'BAR BB| Open rates'!BF6*0.87*0.9+25</f>
        <v>11691.7</v>
      </c>
      <c r="BG6" s="57">
        <f>'BAR BB| Open rates'!BG6*0.87*0.9+25</f>
        <v>10125.700000000001</v>
      </c>
      <c r="BH6" s="57">
        <f>'BAR BB| Open rates'!BH6*0.87*0.9+25</f>
        <v>10125.700000000001</v>
      </c>
      <c r="BI6" s="57">
        <f>'BAR BB| Open rates'!BI6*0.87*0.9+25</f>
        <v>9342.7000000000007</v>
      </c>
      <c r="BJ6" s="57">
        <f>'BAR BB| Open rates'!BJ6*0.87*0.9+25</f>
        <v>10125.700000000001</v>
      </c>
      <c r="BK6" s="57">
        <f>'BAR BB| Open rates'!BK6*0.87*0.9+25</f>
        <v>9342.7000000000007</v>
      </c>
      <c r="BL6" s="57">
        <f>'BAR BB| Open rates'!BL6*0.87*0.9+25</f>
        <v>10125.700000000001</v>
      </c>
    </row>
    <row r="7" spans="1:64" s="36" customFormat="1" ht="12" customHeight="1" x14ac:dyDescent="0.2">
      <c r="A7" s="183">
        <v>2</v>
      </c>
      <c r="B7" s="57">
        <f>'BAR BB| Open rates'!B7*0.87*0.9+25</f>
        <v>25315.9</v>
      </c>
      <c r="C7" s="57">
        <f>'BAR BB| Open rates'!C7*0.87*0.9+25</f>
        <v>22183.9</v>
      </c>
      <c r="D7" s="57">
        <f>'BAR BB| Open rates'!D7*0.87*0.9+25</f>
        <v>22183.9</v>
      </c>
      <c r="E7" s="57">
        <f>'BAR BB| Open rates'!E7*0.87*0.9+25</f>
        <v>25315.9</v>
      </c>
      <c r="F7" s="57">
        <f>'BAR BB| Open rates'!F7*0.87*0.9+25</f>
        <v>22183.9</v>
      </c>
      <c r="G7" s="57">
        <f>'BAR BB| Open rates'!G7*0.87*0.9+25</f>
        <v>22183.9</v>
      </c>
      <c r="H7" s="57">
        <f>'BAR BB| Open rates'!H7*0.87*0.9+25</f>
        <v>16702.900000000001</v>
      </c>
      <c r="I7" s="57">
        <f>'BAR BB| Open rates'!I7*0.87*0.9+25</f>
        <v>14980.300000000001</v>
      </c>
      <c r="J7" s="57">
        <f>'BAR BB| Open rates'!J7*0.87*0.9+25</f>
        <v>13649.2</v>
      </c>
      <c r="K7" s="57">
        <f>'BAR BB| Open rates'!K7*0.87*0.9+25</f>
        <v>12083.2</v>
      </c>
      <c r="L7" s="57">
        <f>'BAR BB| Open rates'!L7*0.87*0.9+25</f>
        <v>13649.2</v>
      </c>
      <c r="M7" s="57">
        <f>'BAR BB| Open rates'!M7*0.87*0.9+25</f>
        <v>12083.2</v>
      </c>
      <c r="N7" s="57">
        <f>'BAR BB| Open rates'!N7*0.87*0.9+25</f>
        <v>13649.2</v>
      </c>
      <c r="O7" s="57">
        <f>'BAR BB| Open rates'!O7*0.87*0.9+25</f>
        <v>12083.2</v>
      </c>
      <c r="P7" s="57">
        <f>'BAR BB| Open rates'!P7*0.87*0.9+25</f>
        <v>13649.2</v>
      </c>
      <c r="Q7" s="57">
        <f>'BAR BB| Open rates'!Q7*0.87*0.9+25</f>
        <v>12083.2</v>
      </c>
      <c r="R7" s="57">
        <f>'BAR BB| Open rates'!R7*0.87*0.9+25</f>
        <v>12083.2</v>
      </c>
      <c r="S7" s="57">
        <f>'BAR BB| Open rates'!S7*0.87*0.9+25</f>
        <v>13649.2</v>
      </c>
      <c r="T7" s="57">
        <f>'BAR BB| Open rates'!T7*0.87*0.9+25</f>
        <v>12083.2</v>
      </c>
      <c r="U7" s="57">
        <f>'BAR BB| Open rates'!U7*0.87*0.9+25</f>
        <v>13649.2</v>
      </c>
      <c r="V7" s="57">
        <f>'BAR BB| Open rates'!V7*0.87*0.9+25</f>
        <v>13649.2</v>
      </c>
      <c r="W7" s="57">
        <f>'BAR BB| Open rates'!W7*0.87*0.9+25</f>
        <v>16702.900000000001</v>
      </c>
      <c r="X7" s="57">
        <f>'BAR BB| Open rates'!X7*0.87*0.9+25</f>
        <v>22575.4</v>
      </c>
      <c r="Y7" s="57">
        <f>'BAR BB| Open rates'!Y7*0.87*0.9+25</f>
        <v>33615.700000000004</v>
      </c>
      <c r="Z7" s="57">
        <f>'BAR BB| Open rates'!Z7*0.87*0.9+25</f>
        <v>49197.4</v>
      </c>
      <c r="AA7" s="57">
        <f>'BAR BB| Open rates'!AA7*0.87*0.9+25</f>
        <v>57027.4</v>
      </c>
      <c r="AB7" s="57">
        <f>'BAR BB| Open rates'!AB7*0.87*0.9+25</f>
        <v>64935.700000000004</v>
      </c>
      <c r="AC7" s="57">
        <f>'BAR BB| Open rates'!AC7*0.87*0.9+25</f>
        <v>59141.5</v>
      </c>
      <c r="AD7" s="57">
        <f>'BAR BB| Open rates'!AD7*0.87*0.9+25</f>
        <v>57027.4</v>
      </c>
      <c r="AE7" s="57">
        <f>'BAR BB| Open rates'!AE7*0.87*0.9+25</f>
        <v>57027.4</v>
      </c>
      <c r="AF7" s="57">
        <f>'BAR BB| Open rates'!AF7*0.87*0.9+25</f>
        <v>49197.4</v>
      </c>
      <c r="AG7" s="57">
        <f>'BAR BB| Open rates'!AG7*0.87*0.9+25</f>
        <v>20226.400000000001</v>
      </c>
      <c r="AH7" s="57">
        <f>'BAR BB| Open rates'!AH7*0.87*0.9+25</f>
        <v>24141.4</v>
      </c>
      <c r="AI7" s="57">
        <f>'BAR BB| Open rates'!AI7*0.87*0.9+25</f>
        <v>22575.4</v>
      </c>
      <c r="AJ7" s="57">
        <f>'BAR BB| Open rates'!AJ7*0.87*0.9+25</f>
        <v>20226.400000000001</v>
      </c>
      <c r="AK7" s="57">
        <f>'BAR BB| Open rates'!AK7*0.87*0.9+25</f>
        <v>22575.4</v>
      </c>
      <c r="AL7" s="57">
        <f>'BAR BB| Open rates'!AL7*0.87*0.9+25</f>
        <v>20226.400000000001</v>
      </c>
      <c r="AM7" s="57">
        <f>'BAR BB| Open rates'!AM7*0.87*0.9+25</f>
        <v>22575.4</v>
      </c>
      <c r="AN7" s="57">
        <f>'BAR BB| Open rates'!AN7*0.87*0.9+25</f>
        <v>28056.400000000001</v>
      </c>
      <c r="AO7" s="57">
        <f>'BAR BB| Open rates'!AO7*0.87*0.9+25</f>
        <v>30405.4</v>
      </c>
      <c r="AP7" s="57">
        <f>'BAR BB| Open rates'!AP7*0.87*0.9+25</f>
        <v>30405.4</v>
      </c>
      <c r="AQ7" s="57">
        <f>'BAR BB| Open rates'!AQ7*0.87*0.9+25</f>
        <v>30405.4</v>
      </c>
      <c r="AR7" s="57">
        <f>'BAR BB| Open rates'!AR7*0.87*0.9+25</f>
        <v>32676.100000000002</v>
      </c>
      <c r="AS7" s="57">
        <f>'BAR BB| Open rates'!AS7*0.87*0.9+25</f>
        <v>30405.4</v>
      </c>
      <c r="AT7" s="57">
        <f>'BAR BB| Open rates'!AT7*0.87*0.9+25</f>
        <v>32676.100000000002</v>
      </c>
      <c r="AU7" s="57">
        <f>'BAR BB| Open rates'!AU7*0.87*0.9+25</f>
        <v>30405.4</v>
      </c>
      <c r="AV7" s="57">
        <f>'BAR BB| Open rates'!AV7*0.87*0.9+25</f>
        <v>43246.6</v>
      </c>
      <c r="AW7" s="57">
        <f>'BAR BB| Open rates'!AW7*0.87*0.9+25</f>
        <v>40427.800000000003</v>
      </c>
      <c r="AX7" s="57">
        <f>'BAR BB| Open rates'!AX7*0.87*0.9+25</f>
        <v>25707.4</v>
      </c>
      <c r="AY7" s="57">
        <f>'BAR BB| Open rates'!AY7*0.87*0.9+25</f>
        <v>22575.4</v>
      </c>
      <c r="AZ7" s="57">
        <f>'BAR BB| Open rates'!AZ7*0.87*0.9+25</f>
        <v>25707.4</v>
      </c>
      <c r="BA7" s="57">
        <f>'BAR BB| Open rates'!BA7*0.87*0.9+25</f>
        <v>18660.400000000001</v>
      </c>
      <c r="BB7" s="57">
        <f>'BAR BB| Open rates'!BB7*0.87*0.9+25</f>
        <v>17094.400000000001</v>
      </c>
      <c r="BC7" s="57">
        <f>'BAR BB| Open rates'!BC7*0.87*0.9+25</f>
        <v>18660.400000000001</v>
      </c>
      <c r="BD7" s="57">
        <f>'BAR BB| Open rates'!BD7*0.87*0.9+25</f>
        <v>17094.400000000001</v>
      </c>
      <c r="BE7" s="57">
        <f>'BAR BB| Open rates'!BE7*0.87*0.9+25</f>
        <v>15371.800000000001</v>
      </c>
      <c r="BF7" s="57">
        <f>'BAR BB| Open rates'!BF7*0.87*0.9+25</f>
        <v>14040.7</v>
      </c>
      <c r="BG7" s="57">
        <f>'BAR BB| Open rates'!BG7*0.87*0.9+25</f>
        <v>12474.7</v>
      </c>
      <c r="BH7" s="57">
        <f>'BAR BB| Open rates'!BH7*0.87*0.9+25</f>
        <v>12474.7</v>
      </c>
      <c r="BI7" s="57">
        <f>'BAR BB| Open rates'!BI7*0.87*0.9+25</f>
        <v>11691.7</v>
      </c>
      <c r="BJ7" s="57">
        <f>'BAR BB| Open rates'!BJ7*0.87*0.9+25</f>
        <v>12474.7</v>
      </c>
      <c r="BK7" s="57">
        <f>'BAR BB| Open rates'!BK7*0.87*0.9+25</f>
        <v>11691.7</v>
      </c>
      <c r="BL7" s="57">
        <f>'BAR BB| Open rates'!BL7*0.87*0.9+25</f>
        <v>12474.7</v>
      </c>
    </row>
    <row r="8" spans="1:6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row>
    <row r="9" spans="1:64" s="36" customFormat="1" ht="12" customHeight="1" x14ac:dyDescent="0.2">
      <c r="A9" s="237">
        <v>1</v>
      </c>
      <c r="B9" s="57">
        <f>'BAR BB| Open rates'!B9*0.87*0.9+25</f>
        <v>25707.4</v>
      </c>
      <c r="C9" s="57">
        <f>'BAR BB| Open rates'!C9*0.87*0.9+25</f>
        <v>22575.4</v>
      </c>
      <c r="D9" s="57">
        <f>'BAR BB| Open rates'!D9*0.87*0.9+25</f>
        <v>22575.4</v>
      </c>
      <c r="E9" s="57">
        <f>'BAR BB| Open rates'!E9*0.87*0.9+25</f>
        <v>25707.4</v>
      </c>
      <c r="F9" s="57">
        <f>'BAR BB| Open rates'!F9*0.87*0.9+25</f>
        <v>22575.4</v>
      </c>
      <c r="G9" s="57">
        <f>'BAR BB| Open rates'!G9*0.87*0.9+25</f>
        <v>22575.4</v>
      </c>
      <c r="H9" s="57">
        <f>'BAR BB| Open rates'!H9*0.87*0.9+25</f>
        <v>17094.400000000001</v>
      </c>
      <c r="I9" s="57">
        <f>'BAR BB| Open rates'!I9*0.87*0.9+25</f>
        <v>15371.800000000001</v>
      </c>
      <c r="J9" s="57">
        <f>'BAR BB| Open rates'!J9*0.87*0.9+25</f>
        <v>14040.7</v>
      </c>
      <c r="K9" s="57">
        <f>'BAR BB| Open rates'!K9*0.87*0.9+25</f>
        <v>12474.7</v>
      </c>
      <c r="L9" s="57">
        <f>'BAR BB| Open rates'!L9*0.87*0.9+25</f>
        <v>14040.7</v>
      </c>
      <c r="M9" s="57">
        <f>'BAR BB| Open rates'!M9*0.87*0.9+25</f>
        <v>12474.7</v>
      </c>
      <c r="N9" s="57">
        <f>'BAR BB| Open rates'!N9*0.87*0.9+25</f>
        <v>14040.7</v>
      </c>
      <c r="O9" s="57">
        <f>'BAR BB| Open rates'!O9*0.87*0.9+25</f>
        <v>12474.7</v>
      </c>
      <c r="P9" s="57">
        <f>'BAR BB| Open rates'!P9*0.87*0.9+25</f>
        <v>14040.7</v>
      </c>
      <c r="Q9" s="57">
        <f>'BAR BB| Open rates'!Q9*0.87*0.9+25</f>
        <v>12474.7</v>
      </c>
      <c r="R9" s="57">
        <f>'BAR BB| Open rates'!R9*0.87*0.9+25</f>
        <v>12474.7</v>
      </c>
      <c r="S9" s="57">
        <f>'BAR BB| Open rates'!S9*0.87*0.9+25</f>
        <v>14040.7</v>
      </c>
      <c r="T9" s="57">
        <f>'BAR BB| Open rates'!T9*0.87*0.9+25</f>
        <v>12474.7</v>
      </c>
      <c r="U9" s="57">
        <f>'BAR BB| Open rates'!U9*0.87*0.9+25</f>
        <v>14040.7</v>
      </c>
      <c r="V9" s="57">
        <f>'BAR BB| Open rates'!V9*0.87*0.9+25</f>
        <v>14040.7</v>
      </c>
      <c r="W9" s="57">
        <f>'BAR BB| Open rates'!W9*0.87*0.9+25</f>
        <v>17094.400000000001</v>
      </c>
      <c r="X9" s="57">
        <f>'BAR BB| Open rates'!X9*0.87*0.9+25</f>
        <v>22575.4</v>
      </c>
      <c r="Y9" s="57">
        <f>'BAR BB| Open rates'!Y9*0.87*0.9+25</f>
        <v>39096.700000000004</v>
      </c>
      <c r="Z9" s="57">
        <f>'BAR BB| Open rates'!Z9*0.87*0.9+25</f>
        <v>54678.400000000001</v>
      </c>
      <c r="AA9" s="57">
        <f>'BAR BB| Open rates'!AA9*0.87*0.9+25</f>
        <v>62508.4</v>
      </c>
      <c r="AB9" s="57">
        <f>'BAR BB| Open rates'!AB9*0.87*0.9+25</f>
        <v>70416.7</v>
      </c>
      <c r="AC9" s="57">
        <f>'BAR BB| Open rates'!AC9*0.87*0.9+25</f>
        <v>64622.5</v>
      </c>
      <c r="AD9" s="57">
        <f>'BAR BB| Open rates'!AD9*0.87*0.9+25</f>
        <v>62508.4</v>
      </c>
      <c r="AE9" s="57">
        <f>'BAR BB| Open rates'!AE9*0.87*0.9+25</f>
        <v>57027.4</v>
      </c>
      <c r="AF9" s="57">
        <f>'BAR BB| Open rates'!AF9*0.87*0.9+25</f>
        <v>49197.4</v>
      </c>
      <c r="AG9" s="57">
        <f>'BAR BB| Open rates'!AG9*0.87*0.9+25</f>
        <v>20226.400000000001</v>
      </c>
      <c r="AH9" s="57">
        <f>'BAR BB| Open rates'!AH9*0.87*0.9+25</f>
        <v>24141.4</v>
      </c>
      <c r="AI9" s="57">
        <f>'BAR BB| Open rates'!AI9*0.87*0.9+25</f>
        <v>22575.4</v>
      </c>
      <c r="AJ9" s="57">
        <f>'BAR BB| Open rates'!AJ9*0.87*0.9+25</f>
        <v>20226.400000000001</v>
      </c>
      <c r="AK9" s="57">
        <f>'BAR BB| Open rates'!AK9*0.87*0.9+25</f>
        <v>22575.4</v>
      </c>
      <c r="AL9" s="57">
        <f>'BAR BB| Open rates'!AL9*0.87*0.9+25</f>
        <v>20226.400000000001</v>
      </c>
      <c r="AM9" s="57">
        <f>'BAR BB| Open rates'!AM9*0.87*0.9+25</f>
        <v>22575.4</v>
      </c>
      <c r="AN9" s="57">
        <f>'BAR BB| Open rates'!AN9*0.87*0.9+25</f>
        <v>28056.400000000001</v>
      </c>
      <c r="AO9" s="57">
        <f>'BAR BB| Open rates'!AO9*0.87*0.9+25</f>
        <v>30405.4</v>
      </c>
      <c r="AP9" s="57">
        <f>'BAR BB| Open rates'!AP9*0.87*0.9+25</f>
        <v>30405.4</v>
      </c>
      <c r="AQ9" s="57">
        <f>'BAR BB| Open rates'!AQ9*0.87*0.9+25</f>
        <v>30405.4</v>
      </c>
      <c r="AR9" s="57">
        <f>'BAR BB| Open rates'!AR9*0.87*0.9+25</f>
        <v>32676.100000000002</v>
      </c>
      <c r="AS9" s="57">
        <f>'BAR BB| Open rates'!AS9*0.87*0.9+25</f>
        <v>30405.4</v>
      </c>
      <c r="AT9" s="57">
        <f>'BAR BB| Open rates'!AT9*0.87*0.9+25</f>
        <v>32676.100000000002</v>
      </c>
      <c r="AU9" s="57">
        <f>'BAR BB| Open rates'!AU9*0.87*0.9+25</f>
        <v>30405.4</v>
      </c>
      <c r="AV9" s="57">
        <f>'BAR BB| Open rates'!AV9*0.87*0.9+25</f>
        <v>43246.6</v>
      </c>
      <c r="AW9" s="57">
        <f>'BAR BB| Open rates'!AW9*0.87*0.9+25</f>
        <v>40427.800000000003</v>
      </c>
      <c r="AX9" s="57">
        <f>'BAR BB| Open rates'!AX9*0.87*0.9+25</f>
        <v>25707.4</v>
      </c>
      <c r="AY9" s="57">
        <f>'BAR BB| Open rates'!AY9*0.87*0.9+25</f>
        <v>22575.4</v>
      </c>
      <c r="AZ9" s="57">
        <f>'BAR BB| Open rates'!AZ9*0.87*0.9+25</f>
        <v>25707.4</v>
      </c>
      <c r="BA9" s="57">
        <f>'BAR BB| Open rates'!BA9*0.87*0.9+25</f>
        <v>18660.400000000001</v>
      </c>
      <c r="BB9" s="57">
        <f>'BAR BB| Open rates'!BB9*0.87*0.9+25</f>
        <v>17094.400000000001</v>
      </c>
      <c r="BC9" s="57">
        <f>'BAR BB| Open rates'!BC9*0.87*0.9+25</f>
        <v>18660.400000000001</v>
      </c>
      <c r="BD9" s="57">
        <f>'BAR BB| Open rates'!BD9*0.87*0.9+25</f>
        <v>17094.400000000001</v>
      </c>
      <c r="BE9" s="57">
        <f>'BAR BB| Open rates'!BE9*0.87*0.9+25</f>
        <v>15371.800000000001</v>
      </c>
      <c r="BF9" s="57">
        <f>'BAR BB| Open rates'!BF9*0.87*0.9+25</f>
        <v>14040.7</v>
      </c>
      <c r="BG9" s="57">
        <f>'BAR BB| Open rates'!BG9*0.87*0.9+25</f>
        <v>12474.7</v>
      </c>
      <c r="BH9" s="57">
        <f>'BAR BB| Open rates'!BH9*0.87*0.9+25</f>
        <v>12474.7</v>
      </c>
      <c r="BI9" s="57">
        <f>'BAR BB| Open rates'!BI9*0.87*0.9+25</f>
        <v>11691.7</v>
      </c>
      <c r="BJ9" s="57">
        <f>'BAR BB| Open rates'!BJ9*0.87*0.9+25</f>
        <v>12474.7</v>
      </c>
      <c r="BK9" s="57">
        <f>'BAR BB| Open rates'!BK9*0.87*0.9+25</f>
        <v>11691.7</v>
      </c>
      <c r="BL9" s="57">
        <f>'BAR BB| Open rates'!BL9*0.87*0.9+25</f>
        <v>12474.7</v>
      </c>
    </row>
    <row r="10" spans="1:64" s="36" customFormat="1" ht="12" customHeight="1" x14ac:dyDescent="0.2">
      <c r="A10" s="237">
        <v>2</v>
      </c>
      <c r="B10" s="57">
        <f>'BAR BB| Open rates'!B10*0.87*0.9+25</f>
        <v>27664.9</v>
      </c>
      <c r="C10" s="57">
        <f>'BAR BB| Open rates'!C10*0.87*0.9+25</f>
        <v>24532.9</v>
      </c>
      <c r="D10" s="57">
        <f>'BAR BB| Open rates'!D10*0.87*0.9+25</f>
        <v>24532.9</v>
      </c>
      <c r="E10" s="57">
        <f>'BAR BB| Open rates'!E10*0.87*0.9+25</f>
        <v>27664.9</v>
      </c>
      <c r="F10" s="57">
        <f>'BAR BB| Open rates'!F10*0.87*0.9+25</f>
        <v>24532.9</v>
      </c>
      <c r="G10" s="57">
        <f>'BAR BB| Open rates'!G10*0.87*0.9+25</f>
        <v>24532.9</v>
      </c>
      <c r="H10" s="57">
        <f>'BAR BB| Open rates'!H10*0.87*0.9+25</f>
        <v>19051.900000000001</v>
      </c>
      <c r="I10" s="57">
        <f>'BAR BB| Open rates'!I10*0.87*0.9+25</f>
        <v>17329.3</v>
      </c>
      <c r="J10" s="57">
        <f>'BAR BB| Open rates'!J10*0.87*0.9+25</f>
        <v>15998.2</v>
      </c>
      <c r="K10" s="57">
        <f>'BAR BB| Open rates'!K10*0.87*0.9+25</f>
        <v>14432.2</v>
      </c>
      <c r="L10" s="57">
        <f>'BAR BB| Open rates'!L10*0.87*0.9+25</f>
        <v>15998.2</v>
      </c>
      <c r="M10" s="57">
        <f>'BAR BB| Open rates'!M10*0.87*0.9+25</f>
        <v>14432.2</v>
      </c>
      <c r="N10" s="57">
        <f>'BAR BB| Open rates'!N10*0.87*0.9+25</f>
        <v>15998.2</v>
      </c>
      <c r="O10" s="57">
        <f>'BAR BB| Open rates'!O10*0.87*0.9+25</f>
        <v>14432.2</v>
      </c>
      <c r="P10" s="57">
        <f>'BAR BB| Open rates'!P10*0.87*0.9+25</f>
        <v>15998.2</v>
      </c>
      <c r="Q10" s="57">
        <f>'BAR BB| Open rates'!Q10*0.87*0.9+25</f>
        <v>14432.2</v>
      </c>
      <c r="R10" s="57">
        <f>'BAR BB| Open rates'!R10*0.87*0.9+25</f>
        <v>14432.2</v>
      </c>
      <c r="S10" s="57">
        <f>'BAR BB| Open rates'!S10*0.87*0.9+25</f>
        <v>15998.2</v>
      </c>
      <c r="T10" s="57">
        <f>'BAR BB| Open rates'!T10*0.87*0.9+25</f>
        <v>14432.2</v>
      </c>
      <c r="U10" s="57">
        <f>'BAR BB| Open rates'!U10*0.87*0.9+25</f>
        <v>15998.2</v>
      </c>
      <c r="V10" s="57">
        <f>'BAR BB| Open rates'!V10*0.87*0.9+25</f>
        <v>15998.2</v>
      </c>
      <c r="W10" s="57">
        <f>'BAR BB| Open rates'!W10*0.87*0.9+25</f>
        <v>19051.900000000001</v>
      </c>
      <c r="X10" s="57">
        <f>'BAR BB| Open rates'!X10*0.87*0.9+25</f>
        <v>24532.9</v>
      </c>
      <c r="Y10" s="57">
        <f>'BAR BB| Open rates'!Y10*0.87*0.9+25</f>
        <v>41445.700000000004</v>
      </c>
      <c r="Z10" s="57">
        <f>'BAR BB| Open rates'!Z10*0.87*0.9+25</f>
        <v>57027.4</v>
      </c>
      <c r="AA10" s="57">
        <f>'BAR BB| Open rates'!AA10*0.87*0.9+25</f>
        <v>64857.4</v>
      </c>
      <c r="AB10" s="57">
        <f>'BAR BB| Open rates'!AB10*0.87*0.9+25</f>
        <v>72765.7</v>
      </c>
      <c r="AC10" s="57">
        <f>'BAR BB| Open rates'!AC10*0.87*0.9+25</f>
        <v>66971.5</v>
      </c>
      <c r="AD10" s="57">
        <f>'BAR BB| Open rates'!AD10*0.87*0.9+25</f>
        <v>64857.4</v>
      </c>
      <c r="AE10" s="57">
        <f>'BAR BB| Open rates'!AE10*0.87*0.9+25</f>
        <v>59376.4</v>
      </c>
      <c r="AF10" s="57">
        <f>'BAR BB| Open rates'!AF10*0.87*0.9+25</f>
        <v>51546.400000000001</v>
      </c>
      <c r="AG10" s="57">
        <f>'BAR BB| Open rates'!AG10*0.87*0.9+25</f>
        <v>22575.4</v>
      </c>
      <c r="AH10" s="57">
        <f>'BAR BB| Open rates'!AH10*0.87*0.9+25</f>
        <v>26490.400000000001</v>
      </c>
      <c r="AI10" s="57">
        <f>'BAR BB| Open rates'!AI10*0.87*0.9+25</f>
        <v>24924.400000000001</v>
      </c>
      <c r="AJ10" s="57">
        <f>'BAR BB| Open rates'!AJ10*0.87*0.9+25</f>
        <v>22575.4</v>
      </c>
      <c r="AK10" s="57">
        <f>'BAR BB| Open rates'!AK10*0.87*0.9+25</f>
        <v>24924.400000000001</v>
      </c>
      <c r="AL10" s="57">
        <f>'BAR BB| Open rates'!AL10*0.87*0.9+25</f>
        <v>22575.4</v>
      </c>
      <c r="AM10" s="57">
        <f>'BAR BB| Open rates'!AM10*0.87*0.9+25</f>
        <v>24924.400000000001</v>
      </c>
      <c r="AN10" s="57">
        <f>'BAR BB| Open rates'!AN10*0.87*0.9+25</f>
        <v>30405.4</v>
      </c>
      <c r="AO10" s="57">
        <f>'BAR BB| Open rates'!AO10*0.87*0.9+25</f>
        <v>32754.400000000001</v>
      </c>
      <c r="AP10" s="57">
        <f>'BAR BB| Open rates'!AP10*0.87*0.9+25</f>
        <v>32754.400000000001</v>
      </c>
      <c r="AQ10" s="57">
        <f>'BAR BB| Open rates'!AQ10*0.87*0.9+25</f>
        <v>32754.400000000001</v>
      </c>
      <c r="AR10" s="57">
        <f>'BAR BB| Open rates'!AR10*0.87*0.9+25</f>
        <v>35025.1</v>
      </c>
      <c r="AS10" s="57">
        <f>'BAR BB| Open rates'!AS10*0.87*0.9+25</f>
        <v>32754.400000000001</v>
      </c>
      <c r="AT10" s="57">
        <f>'BAR BB| Open rates'!AT10*0.87*0.9+25</f>
        <v>35025.1</v>
      </c>
      <c r="AU10" s="57">
        <f>'BAR BB| Open rates'!AU10*0.87*0.9+25</f>
        <v>32754.400000000001</v>
      </c>
      <c r="AV10" s="57">
        <f>'BAR BB| Open rates'!AV10*0.87*0.9+25</f>
        <v>45595.6</v>
      </c>
      <c r="AW10" s="57">
        <f>'BAR BB| Open rates'!AW10*0.87*0.9+25</f>
        <v>42776.800000000003</v>
      </c>
      <c r="AX10" s="57">
        <f>'BAR BB| Open rates'!AX10*0.87*0.9+25</f>
        <v>28056.400000000001</v>
      </c>
      <c r="AY10" s="57">
        <f>'BAR BB| Open rates'!AY10*0.87*0.9+25</f>
        <v>24924.400000000001</v>
      </c>
      <c r="AZ10" s="57">
        <f>'BAR BB| Open rates'!AZ10*0.87*0.9+25</f>
        <v>28056.400000000001</v>
      </c>
      <c r="BA10" s="57">
        <f>'BAR BB| Open rates'!BA10*0.87*0.9+25</f>
        <v>21009.4</v>
      </c>
      <c r="BB10" s="57">
        <f>'BAR BB| Open rates'!BB10*0.87*0.9+25</f>
        <v>19443.400000000001</v>
      </c>
      <c r="BC10" s="57">
        <f>'BAR BB| Open rates'!BC10*0.87*0.9+25</f>
        <v>21009.4</v>
      </c>
      <c r="BD10" s="57">
        <f>'BAR BB| Open rates'!BD10*0.87*0.9+25</f>
        <v>19443.400000000001</v>
      </c>
      <c r="BE10" s="57">
        <f>'BAR BB| Open rates'!BE10*0.87*0.9+25</f>
        <v>17720.8</v>
      </c>
      <c r="BF10" s="57">
        <f>'BAR BB| Open rates'!BF10*0.87*0.9+25</f>
        <v>16389.7</v>
      </c>
      <c r="BG10" s="57">
        <f>'BAR BB| Open rates'!BG10*0.87*0.9+25</f>
        <v>14823.7</v>
      </c>
      <c r="BH10" s="57">
        <f>'BAR BB| Open rates'!BH10*0.87*0.9+25</f>
        <v>14823.7</v>
      </c>
      <c r="BI10" s="57">
        <f>'BAR BB| Open rates'!BI10*0.87*0.9+25</f>
        <v>14040.7</v>
      </c>
      <c r="BJ10" s="57">
        <f>'BAR BB| Open rates'!BJ10*0.87*0.9+25</f>
        <v>14823.7</v>
      </c>
      <c r="BK10" s="57">
        <f>'BAR BB| Open rates'!BK10*0.87*0.9+25</f>
        <v>14040.7</v>
      </c>
      <c r="BL10" s="57">
        <f>'BAR BB| Open rates'!BL10*0.87*0.9+25</f>
        <v>14823.7</v>
      </c>
    </row>
    <row r="11" spans="1:6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64" s="36" customFormat="1" ht="12" customHeight="1" x14ac:dyDescent="0.2">
      <c r="A12" s="237">
        <v>1</v>
      </c>
      <c r="B12" s="57">
        <f>'BAR BB| Open rates'!B12*0.87*0.9+25</f>
        <v>28761.100000000002</v>
      </c>
      <c r="C12" s="57">
        <f>'BAR BB| Open rates'!C12*0.87*0.9+25</f>
        <v>25629.100000000002</v>
      </c>
      <c r="D12" s="57">
        <f>'BAR BB| Open rates'!D12*0.87*0.9+25</f>
        <v>25629.100000000002</v>
      </c>
      <c r="E12" s="57">
        <f>'BAR BB| Open rates'!E12*0.87*0.9+25</f>
        <v>28761.100000000002</v>
      </c>
      <c r="F12" s="57">
        <f>'BAR BB| Open rates'!F12*0.87*0.9+25</f>
        <v>25629.100000000002</v>
      </c>
      <c r="G12" s="57">
        <f>'BAR BB| Open rates'!G12*0.87*0.9+25</f>
        <v>25629.100000000002</v>
      </c>
      <c r="H12" s="57">
        <f>'BAR BB| Open rates'!H12*0.87*0.9+25</f>
        <v>20148.100000000002</v>
      </c>
      <c r="I12" s="57">
        <f>'BAR BB| Open rates'!I12*0.87*0.9+25</f>
        <v>18425.5</v>
      </c>
      <c r="J12" s="57">
        <f>'BAR BB| Open rates'!J12*0.87*0.9+25</f>
        <v>17094.400000000001</v>
      </c>
      <c r="K12" s="57">
        <f>'BAR BB| Open rates'!K12*0.87*0.9+25</f>
        <v>15528.4</v>
      </c>
      <c r="L12" s="57">
        <f>'BAR BB| Open rates'!L12*0.87*0.9+25</f>
        <v>17094.400000000001</v>
      </c>
      <c r="M12" s="57">
        <f>'BAR BB| Open rates'!M12*0.87*0.9+25</f>
        <v>15528.4</v>
      </c>
      <c r="N12" s="57">
        <f>'BAR BB| Open rates'!N12*0.87*0.9+25</f>
        <v>17094.400000000001</v>
      </c>
      <c r="O12" s="57">
        <f>'BAR BB| Open rates'!O12*0.87*0.9+25</f>
        <v>15528.4</v>
      </c>
      <c r="P12" s="57">
        <f>'BAR BB| Open rates'!P12*0.87*0.9+25</f>
        <v>17094.400000000001</v>
      </c>
      <c r="Q12" s="57">
        <f>'BAR BB| Open rates'!Q12*0.87*0.9+25</f>
        <v>15528.4</v>
      </c>
      <c r="R12" s="57">
        <f>'BAR BB| Open rates'!R12*0.87*0.9+25</f>
        <v>15528.4</v>
      </c>
      <c r="S12" s="57">
        <f>'BAR BB| Open rates'!S12*0.87*0.9+25</f>
        <v>17094.400000000001</v>
      </c>
      <c r="T12" s="57">
        <f>'BAR BB| Open rates'!T12*0.87*0.9+25</f>
        <v>15528.4</v>
      </c>
      <c r="U12" s="57">
        <f>'BAR BB| Open rates'!U12*0.87*0.9+25</f>
        <v>17094.400000000001</v>
      </c>
      <c r="V12" s="57">
        <f>'BAR BB| Open rates'!V12*0.87*0.9+25</f>
        <v>17094.400000000001</v>
      </c>
      <c r="W12" s="57">
        <f>'BAR BB| Open rates'!W12*0.87*0.9+25</f>
        <v>20148.100000000002</v>
      </c>
      <c r="X12" s="57">
        <f>'BAR BB| Open rates'!X12*0.87*0.9+25</f>
        <v>25629.100000000002</v>
      </c>
      <c r="Y12" s="57">
        <f>'BAR BB| Open rates'!Y12*0.87*0.9+25</f>
        <v>62586.700000000004</v>
      </c>
      <c r="Z12" s="57">
        <f>'BAR BB| Open rates'!Z12*0.87*0.9+25</f>
        <v>78168.400000000009</v>
      </c>
      <c r="AA12" s="57">
        <f>'BAR BB| Open rates'!AA12*0.87*0.9+25</f>
        <v>85998.400000000009</v>
      </c>
      <c r="AB12" s="57">
        <f>'BAR BB| Open rates'!AB12*0.87*0.9+25</f>
        <v>93906.7</v>
      </c>
      <c r="AC12" s="57">
        <f>'BAR BB| Open rates'!AC12*0.87*0.9+25</f>
        <v>88112.5</v>
      </c>
      <c r="AD12" s="57">
        <f>'BAR BB| Open rates'!AD12*0.87*0.9+25</f>
        <v>85998.400000000009</v>
      </c>
      <c r="AE12" s="57">
        <f>'BAR BB| Open rates'!AE12*0.87*0.9+25</f>
        <v>61725.4</v>
      </c>
      <c r="AF12" s="57">
        <f>'BAR BB| Open rates'!AF12*0.87*0.9+25</f>
        <v>53895.4</v>
      </c>
      <c r="AG12" s="57">
        <f>'BAR BB| Open rates'!AG12*0.87*0.9+25</f>
        <v>24924.400000000001</v>
      </c>
      <c r="AH12" s="57">
        <f>'BAR BB| Open rates'!AH12*0.87*0.9+25</f>
        <v>28839.4</v>
      </c>
      <c r="AI12" s="57">
        <f>'BAR BB| Open rates'!AI12*0.87*0.9+25</f>
        <v>27273.4</v>
      </c>
      <c r="AJ12" s="57">
        <f>'BAR BB| Open rates'!AJ12*0.87*0.9+25</f>
        <v>24924.400000000001</v>
      </c>
      <c r="AK12" s="57">
        <f>'BAR BB| Open rates'!AK12*0.87*0.9+25</f>
        <v>27273.4</v>
      </c>
      <c r="AL12" s="57">
        <f>'BAR BB| Open rates'!AL12*0.87*0.9+25</f>
        <v>24924.400000000001</v>
      </c>
      <c r="AM12" s="57">
        <f>'BAR BB| Open rates'!AM12*0.87*0.9+25</f>
        <v>27273.4</v>
      </c>
      <c r="AN12" s="57">
        <f>'BAR BB| Open rates'!AN12*0.87*0.9+25</f>
        <v>32754.400000000001</v>
      </c>
      <c r="AO12" s="57">
        <f>'BAR BB| Open rates'!AO12*0.87*0.9+25</f>
        <v>35103.4</v>
      </c>
      <c r="AP12" s="57">
        <f>'BAR BB| Open rates'!AP12*0.87*0.9+25</f>
        <v>35338.300000000003</v>
      </c>
      <c r="AQ12" s="57">
        <f>'BAR BB| Open rates'!AQ12*0.87*0.9+25</f>
        <v>35338.300000000003</v>
      </c>
      <c r="AR12" s="57">
        <f>'BAR BB| Open rates'!AR12*0.87*0.9+25</f>
        <v>37609</v>
      </c>
      <c r="AS12" s="57">
        <f>'BAR BB| Open rates'!AS12*0.87*0.9+25</f>
        <v>35338.300000000003</v>
      </c>
      <c r="AT12" s="57">
        <f>'BAR BB| Open rates'!AT12*0.87*0.9+25</f>
        <v>37609</v>
      </c>
      <c r="AU12" s="57">
        <f>'BAR BB| Open rates'!AU12*0.87*0.9+25</f>
        <v>35338.300000000003</v>
      </c>
      <c r="AV12" s="57">
        <f>'BAR BB| Open rates'!AV12*0.87*0.9+25</f>
        <v>52642.6</v>
      </c>
      <c r="AW12" s="57">
        <f>'BAR BB| Open rates'!AW12*0.87*0.9+25</f>
        <v>43481.5</v>
      </c>
      <c r="AX12" s="57">
        <f>'BAR BB| Open rates'!AX12*0.87*0.9+25</f>
        <v>28761.100000000002</v>
      </c>
      <c r="AY12" s="57">
        <f>'BAR BB| Open rates'!AY12*0.87*0.9+25</f>
        <v>25629.100000000002</v>
      </c>
      <c r="AZ12" s="57">
        <f>'BAR BB| Open rates'!AZ12*0.87*0.9+25</f>
        <v>28761.100000000002</v>
      </c>
      <c r="BA12" s="57">
        <f>'BAR BB| Open rates'!BA12*0.87*0.9+25</f>
        <v>21714.100000000002</v>
      </c>
      <c r="BB12" s="57">
        <f>'BAR BB| Open rates'!BB12*0.87*0.9+25</f>
        <v>20148.100000000002</v>
      </c>
      <c r="BC12" s="57">
        <f>'BAR BB| Open rates'!BC12*0.87*0.9+25</f>
        <v>21714.100000000002</v>
      </c>
      <c r="BD12" s="57">
        <f>'BAR BB| Open rates'!BD12*0.87*0.9+25</f>
        <v>20148.100000000002</v>
      </c>
      <c r="BE12" s="57">
        <f>'BAR BB| Open rates'!BE12*0.87*0.9+25</f>
        <v>18425.5</v>
      </c>
      <c r="BF12" s="57">
        <f>'BAR BB| Open rates'!BF12*0.87*0.9+25</f>
        <v>17094.400000000001</v>
      </c>
      <c r="BG12" s="57">
        <f>'BAR BB| Open rates'!BG12*0.87*0.9+25</f>
        <v>15528.4</v>
      </c>
      <c r="BH12" s="57">
        <f>'BAR BB| Open rates'!BH12*0.87*0.9+25</f>
        <v>15528.4</v>
      </c>
      <c r="BI12" s="57">
        <f>'BAR BB| Open rates'!BI12*0.87*0.9+25</f>
        <v>14745.4</v>
      </c>
      <c r="BJ12" s="57">
        <f>'BAR BB| Open rates'!BJ12*0.87*0.9+25</f>
        <v>15528.4</v>
      </c>
      <c r="BK12" s="57">
        <f>'BAR BB| Open rates'!BK12*0.87*0.9+25</f>
        <v>14745.4</v>
      </c>
      <c r="BL12" s="57">
        <f>'BAR BB| Open rates'!BL12*0.87*0.9+25</f>
        <v>15528.4</v>
      </c>
    </row>
    <row r="13" spans="1:64" s="36" customFormat="1" ht="12" customHeight="1" x14ac:dyDescent="0.2">
      <c r="A13" s="237">
        <v>2</v>
      </c>
      <c r="B13" s="57">
        <f>'BAR BB| Open rates'!B13*0.87*0.9+25</f>
        <v>30718.600000000002</v>
      </c>
      <c r="C13" s="57">
        <f>'BAR BB| Open rates'!C13*0.87*0.9+25</f>
        <v>27586.600000000002</v>
      </c>
      <c r="D13" s="57">
        <f>'BAR BB| Open rates'!D13*0.87*0.9+25</f>
        <v>27586.600000000002</v>
      </c>
      <c r="E13" s="57">
        <f>'BAR BB| Open rates'!E13*0.87*0.9+25</f>
        <v>30718.600000000002</v>
      </c>
      <c r="F13" s="57">
        <f>'BAR BB| Open rates'!F13*0.87*0.9+25</f>
        <v>27586.600000000002</v>
      </c>
      <c r="G13" s="57">
        <f>'BAR BB| Open rates'!G13*0.87*0.9+25</f>
        <v>27586.600000000002</v>
      </c>
      <c r="H13" s="57">
        <f>'BAR BB| Open rates'!H13*0.87*0.9+25</f>
        <v>22105.600000000002</v>
      </c>
      <c r="I13" s="57">
        <f>'BAR BB| Open rates'!I13*0.87*0.9+25</f>
        <v>20383</v>
      </c>
      <c r="J13" s="57">
        <f>'BAR BB| Open rates'!J13*0.87*0.9+25</f>
        <v>19051.900000000001</v>
      </c>
      <c r="K13" s="57">
        <f>'BAR BB| Open rates'!K13*0.87*0.9+25</f>
        <v>17485.900000000001</v>
      </c>
      <c r="L13" s="57">
        <f>'BAR BB| Open rates'!L13*0.87*0.9+25</f>
        <v>19051.900000000001</v>
      </c>
      <c r="M13" s="57">
        <f>'BAR BB| Open rates'!M13*0.87*0.9+25</f>
        <v>17485.900000000001</v>
      </c>
      <c r="N13" s="57">
        <f>'BAR BB| Open rates'!N13*0.87*0.9+25</f>
        <v>19051.900000000001</v>
      </c>
      <c r="O13" s="57">
        <f>'BAR BB| Open rates'!O13*0.87*0.9+25</f>
        <v>17485.900000000001</v>
      </c>
      <c r="P13" s="57">
        <f>'BAR BB| Open rates'!P13*0.87*0.9+25</f>
        <v>19051.900000000001</v>
      </c>
      <c r="Q13" s="57">
        <f>'BAR BB| Open rates'!Q13*0.87*0.9+25</f>
        <v>17485.900000000001</v>
      </c>
      <c r="R13" s="57">
        <f>'BAR BB| Open rates'!R13*0.87*0.9+25</f>
        <v>17485.900000000001</v>
      </c>
      <c r="S13" s="57">
        <f>'BAR BB| Open rates'!S13*0.87*0.9+25</f>
        <v>19051.900000000001</v>
      </c>
      <c r="T13" s="57">
        <f>'BAR BB| Open rates'!T13*0.87*0.9+25</f>
        <v>17485.900000000001</v>
      </c>
      <c r="U13" s="57">
        <f>'BAR BB| Open rates'!U13*0.87*0.9+25</f>
        <v>19051.900000000001</v>
      </c>
      <c r="V13" s="57">
        <f>'BAR BB| Open rates'!V13*0.87*0.9+25</f>
        <v>19051.900000000001</v>
      </c>
      <c r="W13" s="57">
        <f>'BAR BB| Open rates'!W13*0.87*0.9+25</f>
        <v>22105.600000000002</v>
      </c>
      <c r="X13" s="57">
        <f>'BAR BB| Open rates'!X13*0.87*0.9+25</f>
        <v>27586.600000000002</v>
      </c>
      <c r="Y13" s="57">
        <f>'BAR BB| Open rates'!Y13*0.87*0.9+25</f>
        <v>64935.700000000004</v>
      </c>
      <c r="Z13" s="57">
        <f>'BAR BB| Open rates'!Z13*0.87*0.9+25</f>
        <v>80517.400000000009</v>
      </c>
      <c r="AA13" s="57">
        <f>'BAR BB| Open rates'!AA13*0.87*0.9+25</f>
        <v>88347.400000000009</v>
      </c>
      <c r="AB13" s="57">
        <f>'BAR BB| Open rates'!AB13*0.87*0.9+25</f>
        <v>96255.7</v>
      </c>
      <c r="AC13" s="57">
        <f>'BAR BB| Open rates'!AC13*0.87*0.9+25</f>
        <v>90461.5</v>
      </c>
      <c r="AD13" s="57">
        <f>'BAR BB| Open rates'!AD13*0.87*0.9+25</f>
        <v>88347.400000000009</v>
      </c>
      <c r="AE13" s="57">
        <f>'BAR BB| Open rates'!AE13*0.87*0.9+25</f>
        <v>64074.400000000001</v>
      </c>
      <c r="AF13" s="57">
        <f>'BAR BB| Open rates'!AF13*0.87*0.9+25</f>
        <v>56244.4</v>
      </c>
      <c r="AG13" s="57">
        <f>'BAR BB| Open rates'!AG13*0.87*0.9+25</f>
        <v>27273.4</v>
      </c>
      <c r="AH13" s="57">
        <f>'BAR BB| Open rates'!AH13*0.87*0.9+25</f>
        <v>31188.400000000001</v>
      </c>
      <c r="AI13" s="57">
        <f>'BAR BB| Open rates'!AI13*0.87*0.9+25</f>
        <v>29622.400000000001</v>
      </c>
      <c r="AJ13" s="57">
        <f>'BAR BB| Open rates'!AJ13*0.87*0.9+25</f>
        <v>27273.4</v>
      </c>
      <c r="AK13" s="57">
        <f>'BAR BB| Open rates'!AK13*0.87*0.9+25</f>
        <v>29622.400000000001</v>
      </c>
      <c r="AL13" s="57">
        <f>'BAR BB| Open rates'!AL13*0.87*0.9+25</f>
        <v>27273.4</v>
      </c>
      <c r="AM13" s="57">
        <f>'BAR BB| Open rates'!AM13*0.87*0.9+25</f>
        <v>29622.400000000001</v>
      </c>
      <c r="AN13" s="57">
        <f>'BAR BB| Open rates'!AN13*0.87*0.9+25</f>
        <v>35103.4</v>
      </c>
      <c r="AO13" s="57">
        <f>'BAR BB| Open rates'!AO13*0.87*0.9+25</f>
        <v>37452.400000000001</v>
      </c>
      <c r="AP13" s="57">
        <f>'BAR BB| Open rates'!AP13*0.87*0.9+25</f>
        <v>37687.300000000003</v>
      </c>
      <c r="AQ13" s="57">
        <f>'BAR BB| Open rates'!AQ13*0.87*0.9+25</f>
        <v>37687.300000000003</v>
      </c>
      <c r="AR13" s="57">
        <f>'BAR BB| Open rates'!AR13*0.87*0.9+25</f>
        <v>39958</v>
      </c>
      <c r="AS13" s="57">
        <f>'BAR BB| Open rates'!AS13*0.87*0.9+25</f>
        <v>37687.300000000003</v>
      </c>
      <c r="AT13" s="57">
        <f>'BAR BB| Open rates'!AT13*0.87*0.9+25</f>
        <v>39958</v>
      </c>
      <c r="AU13" s="57">
        <f>'BAR BB| Open rates'!AU13*0.87*0.9+25</f>
        <v>37687.300000000003</v>
      </c>
      <c r="AV13" s="57">
        <f>'BAR BB| Open rates'!AV13*0.87*0.9+25</f>
        <v>54991.6</v>
      </c>
      <c r="AW13" s="57">
        <f>'BAR BB| Open rates'!AW13*0.87*0.9+25</f>
        <v>45830.5</v>
      </c>
      <c r="AX13" s="57">
        <f>'BAR BB| Open rates'!AX13*0.87*0.9+25</f>
        <v>31110.100000000002</v>
      </c>
      <c r="AY13" s="57">
        <f>'BAR BB| Open rates'!AY13*0.87*0.9+25</f>
        <v>27978.100000000002</v>
      </c>
      <c r="AZ13" s="57">
        <f>'BAR BB| Open rates'!AZ13*0.87*0.9+25</f>
        <v>31110.100000000002</v>
      </c>
      <c r="BA13" s="57">
        <f>'BAR BB| Open rates'!BA13*0.87*0.9+25</f>
        <v>24063.100000000002</v>
      </c>
      <c r="BB13" s="57">
        <f>'BAR BB| Open rates'!BB13*0.87*0.9+25</f>
        <v>22497.100000000002</v>
      </c>
      <c r="BC13" s="57">
        <f>'BAR BB| Open rates'!BC13*0.87*0.9+25</f>
        <v>24063.100000000002</v>
      </c>
      <c r="BD13" s="57">
        <f>'BAR BB| Open rates'!BD13*0.87*0.9+25</f>
        <v>22497.100000000002</v>
      </c>
      <c r="BE13" s="57">
        <f>'BAR BB| Open rates'!BE13*0.87*0.9+25</f>
        <v>20774.5</v>
      </c>
      <c r="BF13" s="57">
        <f>'BAR BB| Open rates'!BF13*0.87*0.9+25</f>
        <v>19443.400000000001</v>
      </c>
      <c r="BG13" s="57">
        <f>'BAR BB| Open rates'!BG13*0.87*0.9+25</f>
        <v>17877.400000000001</v>
      </c>
      <c r="BH13" s="57">
        <f>'BAR BB| Open rates'!BH13*0.87*0.9+25</f>
        <v>17877.400000000001</v>
      </c>
      <c r="BI13" s="57">
        <f>'BAR BB| Open rates'!BI13*0.87*0.9+25</f>
        <v>17094.400000000001</v>
      </c>
      <c r="BJ13" s="57">
        <f>'BAR BB| Open rates'!BJ13*0.87*0.9+25</f>
        <v>17877.400000000001</v>
      </c>
      <c r="BK13" s="57">
        <f>'BAR BB| Open rates'!BK13*0.87*0.9+25</f>
        <v>17094.400000000001</v>
      </c>
      <c r="BL13" s="57">
        <f>'BAR BB| Open rates'!BL13*0.87*0.9+25</f>
        <v>17877.400000000001</v>
      </c>
    </row>
    <row r="14" spans="1:6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row>
    <row r="15" spans="1:64" s="36" customFormat="1" ht="12" customHeight="1" x14ac:dyDescent="0.2">
      <c r="A15" s="237">
        <v>1</v>
      </c>
      <c r="B15" s="57">
        <f>'BAR BB| Open rates'!B15*0.87*0.9+25</f>
        <v>34242.1</v>
      </c>
      <c r="C15" s="57">
        <f>'BAR BB| Open rates'!C15*0.87*0.9+25</f>
        <v>31110.100000000002</v>
      </c>
      <c r="D15" s="57">
        <f>'BAR BB| Open rates'!D15*0.87*0.9+25</f>
        <v>31110.100000000002</v>
      </c>
      <c r="E15" s="57">
        <f>'BAR BB| Open rates'!E15*0.87*0.9+25</f>
        <v>34242.1</v>
      </c>
      <c r="F15" s="57">
        <f>'BAR BB| Open rates'!F15*0.87*0.9+25</f>
        <v>31110.100000000002</v>
      </c>
      <c r="G15" s="57">
        <f>'BAR BB| Open rates'!G15*0.87*0.9+25</f>
        <v>31110.100000000002</v>
      </c>
      <c r="H15" s="57">
        <f>'BAR BB| Open rates'!H15*0.87*0.9+25</f>
        <v>25629.100000000002</v>
      </c>
      <c r="I15" s="57">
        <f>'BAR BB| Open rates'!I15*0.87*0.9+25</f>
        <v>23906.5</v>
      </c>
      <c r="J15" s="57">
        <f>'BAR BB| Open rates'!J15*0.87*0.9+25</f>
        <v>22575.4</v>
      </c>
      <c r="K15" s="57">
        <f>'BAR BB| Open rates'!K15*0.87*0.9+25</f>
        <v>21009.4</v>
      </c>
      <c r="L15" s="57">
        <f>'BAR BB| Open rates'!L15*0.87*0.9+25</f>
        <v>22575.4</v>
      </c>
      <c r="M15" s="57">
        <f>'BAR BB| Open rates'!M15*0.87*0.9+25</f>
        <v>21009.4</v>
      </c>
      <c r="N15" s="57">
        <f>'BAR BB| Open rates'!N15*0.87*0.9+25</f>
        <v>22575.4</v>
      </c>
      <c r="O15" s="57">
        <f>'BAR BB| Open rates'!O15*0.87*0.9+25</f>
        <v>21009.4</v>
      </c>
      <c r="P15" s="57">
        <f>'BAR BB| Open rates'!P15*0.87*0.9+25</f>
        <v>22575.4</v>
      </c>
      <c r="Q15" s="57">
        <f>'BAR BB| Open rates'!Q15*0.87*0.9+25</f>
        <v>21009.4</v>
      </c>
      <c r="R15" s="57">
        <f>'BAR BB| Open rates'!R15*0.87*0.9+25</f>
        <v>21009.4</v>
      </c>
      <c r="S15" s="57">
        <f>'BAR BB| Open rates'!S15*0.87*0.9+25</f>
        <v>22575.4</v>
      </c>
      <c r="T15" s="57">
        <f>'BAR BB| Open rates'!T15*0.87*0.9+25</f>
        <v>21009.4</v>
      </c>
      <c r="U15" s="57">
        <f>'BAR BB| Open rates'!U15*0.87*0.9+25</f>
        <v>22575.4</v>
      </c>
      <c r="V15" s="57">
        <f>'BAR BB| Open rates'!V15*0.87*0.9+25</f>
        <v>22575.4</v>
      </c>
      <c r="W15" s="57">
        <f>'BAR BB| Open rates'!W15*0.87*0.9+25</f>
        <v>25629.100000000002</v>
      </c>
      <c r="X15" s="57">
        <f>'BAR BB| Open rates'!X15*0.87*0.9+25</f>
        <v>31110.100000000002</v>
      </c>
      <c r="Y15" s="57">
        <f>'BAR BB| Open rates'!Y15*0.87*0.9+25</f>
        <v>86076.7</v>
      </c>
      <c r="Z15" s="57">
        <f>'BAR BB| Open rates'!Z15*0.87*0.9+25</f>
        <v>101658.40000000001</v>
      </c>
      <c r="AA15" s="57">
        <f>'BAR BB| Open rates'!AA15*0.87*0.9+25</f>
        <v>109488.40000000001</v>
      </c>
      <c r="AB15" s="57">
        <f>'BAR BB| Open rates'!AB15*0.87*0.9+25</f>
        <v>117396.7</v>
      </c>
      <c r="AC15" s="57">
        <f>'BAR BB| Open rates'!AC15*0.87*0.9+25</f>
        <v>111602.5</v>
      </c>
      <c r="AD15" s="57">
        <f>'BAR BB| Open rates'!AD15*0.87*0.9+25</f>
        <v>109488.40000000001</v>
      </c>
      <c r="AE15" s="57">
        <f>'BAR BB| Open rates'!AE15*0.87*0.9+25</f>
        <v>65562.100000000006</v>
      </c>
      <c r="AF15" s="57">
        <f>'BAR BB| Open rates'!AF15*0.87*0.9+25</f>
        <v>57732.1</v>
      </c>
      <c r="AG15" s="57">
        <f>'BAR BB| Open rates'!AG15*0.87*0.9+25</f>
        <v>28761.100000000002</v>
      </c>
      <c r="AH15" s="57">
        <f>'BAR BB| Open rates'!AH15*0.87*0.9+25</f>
        <v>32676.100000000002</v>
      </c>
      <c r="AI15" s="57">
        <f>'BAR BB| Open rates'!AI15*0.87*0.9+25</f>
        <v>31110.100000000002</v>
      </c>
      <c r="AJ15" s="57">
        <f>'BAR BB| Open rates'!AJ15*0.87*0.9+25</f>
        <v>28761.100000000002</v>
      </c>
      <c r="AK15" s="57">
        <f>'BAR BB| Open rates'!AK15*0.87*0.9+25</f>
        <v>31110.100000000002</v>
      </c>
      <c r="AL15" s="57">
        <f>'BAR BB| Open rates'!AL15*0.87*0.9+25</f>
        <v>28761.100000000002</v>
      </c>
      <c r="AM15" s="57">
        <f>'BAR BB| Open rates'!AM15*0.87*0.9+25</f>
        <v>31110.100000000002</v>
      </c>
      <c r="AN15" s="57">
        <f>'BAR BB| Open rates'!AN15*0.87*0.9+25</f>
        <v>36591.1</v>
      </c>
      <c r="AO15" s="57">
        <f>'BAR BB| Open rates'!AO15*0.87*0.9+25</f>
        <v>38940.1</v>
      </c>
      <c r="AP15" s="57">
        <f>'BAR BB| Open rates'!AP15*0.87*0.9+25</f>
        <v>43951.3</v>
      </c>
      <c r="AQ15" s="57">
        <f>'BAR BB| Open rates'!AQ15*0.87*0.9+25</f>
        <v>43951.3</v>
      </c>
      <c r="AR15" s="57">
        <f>'BAR BB| Open rates'!AR15*0.87*0.9+25</f>
        <v>46222</v>
      </c>
      <c r="AS15" s="57">
        <f>'BAR BB| Open rates'!AS15*0.87*0.9+25</f>
        <v>43951.3</v>
      </c>
      <c r="AT15" s="57">
        <f>'BAR BB| Open rates'!AT15*0.87*0.9+25</f>
        <v>46222</v>
      </c>
      <c r="AU15" s="57">
        <f>'BAR BB| Open rates'!AU15*0.87*0.9+25</f>
        <v>43951.3</v>
      </c>
      <c r="AV15" s="57">
        <f>'BAR BB| Open rates'!AV15*0.87*0.9+25</f>
        <v>56792.5</v>
      </c>
      <c r="AW15" s="57">
        <f>'BAR BB| Open rates'!AW15*0.87*0.9+25</f>
        <v>48962.5</v>
      </c>
      <c r="AX15" s="57">
        <f>'BAR BB| Open rates'!AX15*0.87*0.9+25</f>
        <v>34242.1</v>
      </c>
      <c r="AY15" s="57">
        <f>'BAR BB| Open rates'!AY15*0.87*0.9+25</f>
        <v>31110.100000000002</v>
      </c>
      <c r="AZ15" s="57">
        <f>'BAR BB| Open rates'!AZ15*0.87*0.9+25</f>
        <v>34242.1</v>
      </c>
      <c r="BA15" s="57">
        <f>'BAR BB| Open rates'!BA15*0.87*0.9+25</f>
        <v>27195.100000000002</v>
      </c>
      <c r="BB15" s="57">
        <f>'BAR BB| Open rates'!BB15*0.87*0.9+25</f>
        <v>25629.100000000002</v>
      </c>
      <c r="BC15" s="57">
        <f>'BAR BB| Open rates'!BC15*0.87*0.9+25</f>
        <v>27195.100000000002</v>
      </c>
      <c r="BD15" s="57">
        <f>'BAR BB| Open rates'!BD15*0.87*0.9+25</f>
        <v>25629.100000000002</v>
      </c>
      <c r="BE15" s="57">
        <f>'BAR BB| Open rates'!BE15*0.87*0.9+25</f>
        <v>23906.5</v>
      </c>
      <c r="BF15" s="57">
        <f>'BAR BB| Open rates'!BF15*0.87*0.9+25</f>
        <v>22575.4</v>
      </c>
      <c r="BG15" s="57">
        <f>'BAR BB| Open rates'!BG15*0.87*0.9+25</f>
        <v>21009.4</v>
      </c>
      <c r="BH15" s="57">
        <f>'BAR BB| Open rates'!BH15*0.87*0.9+25</f>
        <v>21009.4</v>
      </c>
      <c r="BI15" s="57">
        <f>'BAR BB| Open rates'!BI15*0.87*0.9+25</f>
        <v>20226.400000000001</v>
      </c>
      <c r="BJ15" s="57">
        <f>'BAR BB| Open rates'!BJ15*0.87*0.9+25</f>
        <v>21009.4</v>
      </c>
      <c r="BK15" s="57">
        <f>'BAR BB| Open rates'!BK15*0.87*0.9+25</f>
        <v>20226.400000000001</v>
      </c>
      <c r="BL15" s="57">
        <f>'BAR BB| Open rates'!BL15*0.87*0.9+25</f>
        <v>21009.4</v>
      </c>
    </row>
    <row r="16" spans="1:64" s="36" customFormat="1" ht="12" customHeight="1" x14ac:dyDescent="0.2">
      <c r="A16" s="237">
        <v>2</v>
      </c>
      <c r="B16" s="57">
        <f>'BAR BB| Open rates'!B16*0.87*0.9+25</f>
        <v>36199.599999999999</v>
      </c>
      <c r="C16" s="57">
        <f>'BAR BB| Open rates'!C16*0.87*0.9+25</f>
        <v>33067.599999999999</v>
      </c>
      <c r="D16" s="57">
        <f>'BAR BB| Open rates'!D16*0.87*0.9+25</f>
        <v>33067.599999999999</v>
      </c>
      <c r="E16" s="57">
        <f>'BAR BB| Open rates'!E16*0.87*0.9+25</f>
        <v>36199.599999999999</v>
      </c>
      <c r="F16" s="57">
        <f>'BAR BB| Open rates'!F16*0.87*0.9+25</f>
        <v>33067.599999999999</v>
      </c>
      <c r="G16" s="57">
        <f>'BAR BB| Open rates'!G16*0.87*0.9+25</f>
        <v>33067.599999999999</v>
      </c>
      <c r="H16" s="57">
        <f>'BAR BB| Open rates'!H16*0.87*0.9+25</f>
        <v>27586.600000000002</v>
      </c>
      <c r="I16" s="57">
        <f>'BAR BB| Open rates'!I16*0.87*0.9+25</f>
        <v>25864</v>
      </c>
      <c r="J16" s="57">
        <f>'BAR BB| Open rates'!J16*0.87*0.9+25</f>
        <v>24532.9</v>
      </c>
      <c r="K16" s="57">
        <f>'BAR BB| Open rates'!K16*0.87*0.9+25</f>
        <v>22966.9</v>
      </c>
      <c r="L16" s="57">
        <f>'BAR BB| Open rates'!L16*0.87*0.9+25</f>
        <v>24532.9</v>
      </c>
      <c r="M16" s="57">
        <f>'BAR BB| Open rates'!M16*0.87*0.9+25</f>
        <v>22966.9</v>
      </c>
      <c r="N16" s="57">
        <f>'BAR BB| Open rates'!N16*0.87*0.9+25</f>
        <v>24532.9</v>
      </c>
      <c r="O16" s="57">
        <f>'BAR BB| Open rates'!O16*0.87*0.9+25</f>
        <v>22966.9</v>
      </c>
      <c r="P16" s="57">
        <f>'BAR BB| Open rates'!P16*0.87*0.9+25</f>
        <v>24532.9</v>
      </c>
      <c r="Q16" s="57">
        <f>'BAR BB| Open rates'!Q16*0.87*0.9+25</f>
        <v>22966.9</v>
      </c>
      <c r="R16" s="57">
        <f>'BAR BB| Open rates'!R16*0.87*0.9+25</f>
        <v>22966.9</v>
      </c>
      <c r="S16" s="57">
        <f>'BAR BB| Open rates'!S16*0.87*0.9+25</f>
        <v>24532.9</v>
      </c>
      <c r="T16" s="57">
        <f>'BAR BB| Open rates'!T16*0.87*0.9+25</f>
        <v>22966.9</v>
      </c>
      <c r="U16" s="57">
        <f>'BAR BB| Open rates'!U16*0.87*0.9+25</f>
        <v>24532.9</v>
      </c>
      <c r="V16" s="57">
        <f>'BAR BB| Open rates'!V16*0.87*0.9+25</f>
        <v>24532.9</v>
      </c>
      <c r="W16" s="57">
        <f>'BAR BB| Open rates'!W16*0.87*0.9+25</f>
        <v>27586.600000000002</v>
      </c>
      <c r="X16" s="57">
        <f>'BAR BB| Open rates'!X16*0.87*0.9+25</f>
        <v>33067.599999999999</v>
      </c>
      <c r="Y16" s="57">
        <f>'BAR BB| Open rates'!Y16*0.87*0.9+25</f>
        <v>88425.7</v>
      </c>
      <c r="Z16" s="57">
        <f>'BAR BB| Open rates'!Z16*0.87*0.9+25</f>
        <v>104007.40000000001</v>
      </c>
      <c r="AA16" s="57">
        <f>'BAR BB| Open rates'!AA16*0.87*0.9+25</f>
        <v>111837.40000000001</v>
      </c>
      <c r="AB16" s="57">
        <f>'BAR BB| Open rates'!AB16*0.87*0.9+25</f>
        <v>119745.7</v>
      </c>
      <c r="AC16" s="57">
        <f>'BAR BB| Open rates'!AC16*0.87*0.9+25</f>
        <v>113951.5</v>
      </c>
      <c r="AD16" s="57">
        <f>'BAR BB| Open rates'!AD16*0.87*0.9+25</f>
        <v>111837.40000000001</v>
      </c>
      <c r="AE16" s="57">
        <f>'BAR BB| Open rates'!AE16*0.87*0.9+25</f>
        <v>67911.100000000006</v>
      </c>
      <c r="AF16" s="57">
        <f>'BAR BB| Open rates'!AF16*0.87*0.9+25</f>
        <v>60081.1</v>
      </c>
      <c r="AG16" s="57">
        <f>'BAR BB| Open rates'!AG16*0.87*0.9+25</f>
        <v>31110.100000000002</v>
      </c>
      <c r="AH16" s="57">
        <f>'BAR BB| Open rates'!AH16*0.87*0.9+25</f>
        <v>35025.1</v>
      </c>
      <c r="AI16" s="57">
        <f>'BAR BB| Open rates'!AI16*0.87*0.9+25</f>
        <v>33459.1</v>
      </c>
      <c r="AJ16" s="57">
        <f>'BAR BB| Open rates'!AJ16*0.87*0.9+25</f>
        <v>31110.100000000002</v>
      </c>
      <c r="AK16" s="57">
        <f>'BAR BB| Open rates'!AK16*0.87*0.9+25</f>
        <v>33459.1</v>
      </c>
      <c r="AL16" s="57">
        <f>'BAR BB| Open rates'!AL16*0.87*0.9+25</f>
        <v>31110.100000000002</v>
      </c>
      <c r="AM16" s="57">
        <f>'BAR BB| Open rates'!AM16*0.87*0.9+25</f>
        <v>33459.1</v>
      </c>
      <c r="AN16" s="57">
        <f>'BAR BB| Open rates'!AN16*0.87*0.9+25</f>
        <v>38940.1</v>
      </c>
      <c r="AO16" s="57">
        <f>'BAR BB| Open rates'!AO16*0.87*0.9+25</f>
        <v>41289.1</v>
      </c>
      <c r="AP16" s="57">
        <f>'BAR BB| Open rates'!AP16*0.87*0.9+25</f>
        <v>46300.3</v>
      </c>
      <c r="AQ16" s="57">
        <f>'BAR BB| Open rates'!AQ16*0.87*0.9+25</f>
        <v>46300.3</v>
      </c>
      <c r="AR16" s="57">
        <f>'BAR BB| Open rates'!AR16*0.87*0.9+25</f>
        <v>48571</v>
      </c>
      <c r="AS16" s="57">
        <f>'BAR BB| Open rates'!AS16*0.87*0.9+25</f>
        <v>46300.3</v>
      </c>
      <c r="AT16" s="57">
        <f>'BAR BB| Open rates'!AT16*0.87*0.9+25</f>
        <v>48571</v>
      </c>
      <c r="AU16" s="57">
        <f>'BAR BB| Open rates'!AU16*0.87*0.9+25</f>
        <v>46300.3</v>
      </c>
      <c r="AV16" s="57">
        <f>'BAR BB| Open rates'!AV16*0.87*0.9+25</f>
        <v>59141.5</v>
      </c>
      <c r="AW16" s="57">
        <f>'BAR BB| Open rates'!AW16*0.87*0.9+25</f>
        <v>51311.5</v>
      </c>
      <c r="AX16" s="57">
        <f>'BAR BB| Open rates'!AX16*0.87*0.9+25</f>
        <v>36591.1</v>
      </c>
      <c r="AY16" s="57">
        <f>'BAR BB| Open rates'!AY16*0.87*0.9+25</f>
        <v>33459.1</v>
      </c>
      <c r="AZ16" s="57">
        <f>'BAR BB| Open rates'!AZ16*0.87*0.9+25</f>
        <v>36591.1</v>
      </c>
      <c r="BA16" s="57">
        <f>'BAR BB| Open rates'!BA16*0.87*0.9+25</f>
        <v>29544.100000000002</v>
      </c>
      <c r="BB16" s="57">
        <f>'BAR BB| Open rates'!BB16*0.87*0.9+25</f>
        <v>27978.100000000002</v>
      </c>
      <c r="BC16" s="57">
        <f>'BAR BB| Open rates'!BC16*0.87*0.9+25</f>
        <v>29544.100000000002</v>
      </c>
      <c r="BD16" s="57">
        <f>'BAR BB| Open rates'!BD16*0.87*0.9+25</f>
        <v>27978.100000000002</v>
      </c>
      <c r="BE16" s="57">
        <f>'BAR BB| Open rates'!BE16*0.87*0.9+25</f>
        <v>26255.5</v>
      </c>
      <c r="BF16" s="57">
        <f>'BAR BB| Open rates'!BF16*0.87*0.9+25</f>
        <v>24924.400000000001</v>
      </c>
      <c r="BG16" s="57">
        <f>'BAR BB| Open rates'!BG16*0.87*0.9+25</f>
        <v>23358.400000000001</v>
      </c>
      <c r="BH16" s="57">
        <f>'BAR BB| Open rates'!BH16*0.87*0.9+25</f>
        <v>23358.400000000001</v>
      </c>
      <c r="BI16" s="57">
        <f>'BAR BB| Open rates'!BI16*0.87*0.9+25</f>
        <v>22575.4</v>
      </c>
      <c r="BJ16" s="57">
        <f>'BAR BB| Open rates'!BJ16*0.87*0.9+25</f>
        <v>23358.400000000001</v>
      </c>
      <c r="BK16" s="57">
        <f>'BAR BB| Open rates'!BK16*0.87*0.9+25</f>
        <v>22575.4</v>
      </c>
      <c r="BL16" s="57">
        <f>'BAR BB| Open rates'!BL16*0.87*0.9+25</f>
        <v>23358.400000000001</v>
      </c>
    </row>
    <row r="17" spans="1:6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row>
    <row r="18" spans="1:64" s="36" customFormat="1" ht="12" customHeight="1" x14ac:dyDescent="0.2">
      <c r="A18" s="237">
        <v>1</v>
      </c>
      <c r="B18" s="57">
        <f>'BAR BB| Open rates'!B18*0.87*0.9+25</f>
        <v>31188.400000000001</v>
      </c>
      <c r="C18" s="57">
        <f>'BAR BB| Open rates'!C18*0.87*0.9+25</f>
        <v>28056.400000000001</v>
      </c>
      <c r="D18" s="57">
        <f>'BAR BB| Open rates'!D18*0.87*0.9+25</f>
        <v>28056.400000000001</v>
      </c>
      <c r="E18" s="57">
        <f>'BAR BB| Open rates'!E18*0.87*0.9+25</f>
        <v>31188.400000000001</v>
      </c>
      <c r="F18" s="57">
        <f>'BAR BB| Open rates'!F18*0.87*0.9+25</f>
        <v>28056.400000000001</v>
      </c>
      <c r="G18" s="57">
        <f>'BAR BB| Open rates'!G18*0.87*0.9+25</f>
        <v>28056.400000000001</v>
      </c>
      <c r="H18" s="57">
        <f>'BAR BB| Open rates'!H18*0.87*0.9+25</f>
        <v>22575.4</v>
      </c>
      <c r="I18" s="57">
        <f>'BAR BB| Open rates'!I18*0.87*0.9+25</f>
        <v>20852.8</v>
      </c>
      <c r="J18" s="57">
        <f>'BAR BB| Open rates'!J18*0.87*0.9+25</f>
        <v>19521.7</v>
      </c>
      <c r="K18" s="57">
        <f>'BAR BB| Open rates'!K18*0.87*0.9+25</f>
        <v>17955.7</v>
      </c>
      <c r="L18" s="57">
        <f>'BAR BB| Open rates'!L18*0.87*0.9+25</f>
        <v>19521.7</v>
      </c>
      <c r="M18" s="57">
        <f>'BAR BB| Open rates'!M18*0.87*0.9+25</f>
        <v>17955.7</v>
      </c>
      <c r="N18" s="57">
        <f>'BAR BB| Open rates'!N18*0.87*0.9+25</f>
        <v>19521.7</v>
      </c>
      <c r="O18" s="57">
        <f>'BAR BB| Open rates'!O18*0.87*0.9+25</f>
        <v>17955.7</v>
      </c>
      <c r="P18" s="57">
        <f>'BAR BB| Open rates'!P18*0.87*0.9+25</f>
        <v>19521.7</v>
      </c>
      <c r="Q18" s="57">
        <f>'BAR BB| Open rates'!Q18*0.87*0.9+25</f>
        <v>17955.7</v>
      </c>
      <c r="R18" s="57">
        <f>'BAR BB| Open rates'!R18*0.87*0.9+25</f>
        <v>17955.7</v>
      </c>
      <c r="S18" s="57">
        <f>'BAR BB| Open rates'!S18*0.87*0.9+25</f>
        <v>19521.7</v>
      </c>
      <c r="T18" s="57">
        <f>'BAR BB| Open rates'!T18*0.87*0.9+25</f>
        <v>17955.7</v>
      </c>
      <c r="U18" s="57">
        <f>'BAR BB| Open rates'!U18*0.87*0.9+25</f>
        <v>19521.7</v>
      </c>
      <c r="V18" s="57">
        <f>'BAR BB| Open rates'!V18*0.87*0.9+25</f>
        <v>19521.7</v>
      </c>
      <c r="W18" s="57">
        <f>'BAR BB| Open rates'!W18*0.87*0.9+25</f>
        <v>22575.4</v>
      </c>
      <c r="X18" s="57">
        <f>'BAR BB| Open rates'!X18*0.87*0.9+25</f>
        <v>28056.400000000001</v>
      </c>
      <c r="Y18" s="57">
        <f>'BAR BB| Open rates'!Y18*0.87*0.9+25</f>
        <v>86859.7</v>
      </c>
      <c r="Z18" s="57">
        <f>'BAR BB| Open rates'!Z18*0.87*0.9+25</f>
        <v>102441.40000000001</v>
      </c>
      <c r="AA18" s="57">
        <f>'BAR BB| Open rates'!AA18*0.87*0.9+25</f>
        <v>110271.40000000001</v>
      </c>
      <c r="AB18" s="57">
        <f>'BAR BB| Open rates'!AB18*0.87*0.9+25</f>
        <v>118179.7</v>
      </c>
      <c r="AC18" s="57">
        <f>'BAR BB| Open rates'!AC18*0.87*0.9+25</f>
        <v>112385.5</v>
      </c>
      <c r="AD18" s="57">
        <f>'BAR BB| Open rates'!AD18*0.87*0.9+25</f>
        <v>110271.40000000001</v>
      </c>
      <c r="AE18" s="57">
        <f>'BAR BB| Open rates'!AE18*0.87*0.9+25</f>
        <v>65640.400000000009</v>
      </c>
      <c r="AF18" s="57">
        <f>'BAR BB| Open rates'!AF18*0.87*0.9+25</f>
        <v>57810.400000000001</v>
      </c>
      <c r="AG18" s="57">
        <f>'BAR BB| Open rates'!AG18*0.87*0.9+25</f>
        <v>28839.4</v>
      </c>
      <c r="AH18" s="57">
        <f>'BAR BB| Open rates'!AH18*0.87*0.9+25</f>
        <v>32754.400000000001</v>
      </c>
      <c r="AI18" s="57">
        <f>'BAR BB| Open rates'!AI18*0.87*0.9+25</f>
        <v>31188.400000000001</v>
      </c>
      <c r="AJ18" s="57">
        <f>'BAR BB| Open rates'!AJ18*0.87*0.9+25</f>
        <v>28839.4</v>
      </c>
      <c r="AK18" s="57">
        <f>'BAR BB| Open rates'!AK18*0.87*0.9+25</f>
        <v>31188.400000000001</v>
      </c>
      <c r="AL18" s="57">
        <f>'BAR BB| Open rates'!AL18*0.87*0.9+25</f>
        <v>28839.4</v>
      </c>
      <c r="AM18" s="57">
        <f>'BAR BB| Open rates'!AM18*0.87*0.9+25</f>
        <v>31188.400000000001</v>
      </c>
      <c r="AN18" s="57">
        <f>'BAR BB| Open rates'!AN18*0.87*0.9+25</f>
        <v>36669.4</v>
      </c>
      <c r="AO18" s="57">
        <f>'BAR BB| Open rates'!AO18*0.87*0.9+25</f>
        <v>39018.400000000001</v>
      </c>
      <c r="AP18" s="57">
        <f>'BAR BB| Open rates'!AP18*0.87*0.9+25</f>
        <v>44107.9</v>
      </c>
      <c r="AQ18" s="57">
        <f>'BAR BB| Open rates'!AQ18*0.87*0.9+25</f>
        <v>44107.9</v>
      </c>
      <c r="AR18" s="57">
        <f>'BAR BB| Open rates'!AR18*0.87*0.9+25</f>
        <v>46378.6</v>
      </c>
      <c r="AS18" s="57">
        <f>'BAR BB| Open rates'!AS18*0.87*0.9+25</f>
        <v>44107.9</v>
      </c>
      <c r="AT18" s="57">
        <f>'BAR BB| Open rates'!AT18*0.87*0.9+25</f>
        <v>46378.6</v>
      </c>
      <c r="AU18" s="57">
        <f>'BAR BB| Open rates'!AU18*0.87*0.9+25</f>
        <v>44107.9</v>
      </c>
      <c r="AV18" s="57">
        <f>'BAR BB| Open rates'!AV18*0.87*0.9+25</f>
        <v>57262.3</v>
      </c>
      <c r="AW18" s="57">
        <f>'BAR BB| Open rates'!AW18*0.87*0.9+25</f>
        <v>49040.800000000003</v>
      </c>
      <c r="AX18" s="57">
        <f>'BAR BB| Open rates'!AX18*0.87*0.9+25</f>
        <v>34320.400000000001</v>
      </c>
      <c r="AY18" s="57">
        <f>'BAR BB| Open rates'!AY18*0.87*0.9+25</f>
        <v>31188.400000000001</v>
      </c>
      <c r="AZ18" s="57">
        <f>'BAR BB| Open rates'!AZ18*0.87*0.9+25</f>
        <v>34320.400000000001</v>
      </c>
      <c r="BA18" s="57">
        <f>'BAR BB| Open rates'!BA18*0.87*0.9+25</f>
        <v>27273.4</v>
      </c>
      <c r="BB18" s="57">
        <f>'BAR BB| Open rates'!BB18*0.87*0.9+25</f>
        <v>25707.4</v>
      </c>
      <c r="BC18" s="57">
        <f>'BAR BB| Open rates'!BC18*0.87*0.9+25</f>
        <v>27273.4</v>
      </c>
      <c r="BD18" s="57">
        <f>'BAR BB| Open rates'!BD18*0.87*0.9+25</f>
        <v>25707.4</v>
      </c>
      <c r="BE18" s="57">
        <f>'BAR BB| Open rates'!BE18*0.87*0.9+25</f>
        <v>23984.799999999999</v>
      </c>
      <c r="BF18" s="57">
        <f>'BAR BB| Open rates'!BF18*0.87*0.9+25</f>
        <v>22653.7</v>
      </c>
      <c r="BG18" s="57">
        <f>'BAR BB| Open rates'!BG18*0.87*0.9+25</f>
        <v>21087.7</v>
      </c>
      <c r="BH18" s="57">
        <f>'BAR BB| Open rates'!BH18*0.87*0.9+25</f>
        <v>21087.7</v>
      </c>
      <c r="BI18" s="57">
        <f>'BAR BB| Open rates'!BI18*0.87*0.9+25</f>
        <v>20304.7</v>
      </c>
      <c r="BJ18" s="57">
        <f>'BAR BB| Open rates'!BJ18*0.87*0.9+25</f>
        <v>21087.7</v>
      </c>
      <c r="BK18" s="57">
        <f>'BAR BB| Open rates'!BK18*0.87*0.9+25</f>
        <v>20304.7</v>
      </c>
      <c r="BL18" s="57">
        <f>'BAR BB| Open rates'!BL18*0.87*0.9+25</f>
        <v>21087.7</v>
      </c>
    </row>
    <row r="19" spans="1:64" s="36" customFormat="1" ht="12" customHeight="1" x14ac:dyDescent="0.2">
      <c r="A19" s="237">
        <v>2</v>
      </c>
      <c r="B19" s="57">
        <f>'BAR BB| Open rates'!B19*0.87*0.9+25</f>
        <v>33145.9</v>
      </c>
      <c r="C19" s="57">
        <f>'BAR BB| Open rates'!C19*0.87*0.9+25</f>
        <v>30013.9</v>
      </c>
      <c r="D19" s="57">
        <f>'BAR BB| Open rates'!D19*0.87*0.9+25</f>
        <v>30013.9</v>
      </c>
      <c r="E19" s="57">
        <f>'BAR BB| Open rates'!E19*0.87*0.9+25</f>
        <v>33145.9</v>
      </c>
      <c r="F19" s="57">
        <f>'BAR BB| Open rates'!F19*0.87*0.9+25</f>
        <v>30013.9</v>
      </c>
      <c r="G19" s="57">
        <f>'BAR BB| Open rates'!G19*0.87*0.9+25</f>
        <v>30013.9</v>
      </c>
      <c r="H19" s="57">
        <f>'BAR BB| Open rates'!H19*0.87*0.9+25</f>
        <v>24532.9</v>
      </c>
      <c r="I19" s="57">
        <f>'BAR BB| Open rates'!I19*0.87*0.9+25</f>
        <v>22810.3</v>
      </c>
      <c r="J19" s="57">
        <f>'BAR BB| Open rates'!J19*0.87*0.9+25</f>
        <v>21479.200000000001</v>
      </c>
      <c r="K19" s="57">
        <f>'BAR BB| Open rates'!K19*0.87*0.9+25</f>
        <v>19913.2</v>
      </c>
      <c r="L19" s="57">
        <f>'BAR BB| Open rates'!L19*0.87*0.9+25</f>
        <v>21479.200000000001</v>
      </c>
      <c r="M19" s="57">
        <f>'BAR BB| Open rates'!M19*0.87*0.9+25</f>
        <v>19913.2</v>
      </c>
      <c r="N19" s="57">
        <f>'BAR BB| Open rates'!N19*0.87*0.9+25</f>
        <v>21479.200000000001</v>
      </c>
      <c r="O19" s="57">
        <f>'BAR BB| Open rates'!O19*0.87*0.9+25</f>
        <v>19913.2</v>
      </c>
      <c r="P19" s="57">
        <f>'BAR BB| Open rates'!P19*0.87*0.9+25</f>
        <v>21479.200000000001</v>
      </c>
      <c r="Q19" s="57">
        <f>'BAR BB| Open rates'!Q19*0.87*0.9+25</f>
        <v>19913.2</v>
      </c>
      <c r="R19" s="57">
        <f>'BAR BB| Open rates'!R19*0.87*0.9+25</f>
        <v>19913.2</v>
      </c>
      <c r="S19" s="57">
        <f>'BAR BB| Open rates'!S19*0.87*0.9+25</f>
        <v>21479.200000000001</v>
      </c>
      <c r="T19" s="57">
        <f>'BAR BB| Open rates'!T19*0.87*0.9+25</f>
        <v>19913.2</v>
      </c>
      <c r="U19" s="57">
        <f>'BAR BB| Open rates'!U19*0.87*0.9+25</f>
        <v>21479.200000000001</v>
      </c>
      <c r="V19" s="57">
        <f>'BAR BB| Open rates'!V19*0.87*0.9+25</f>
        <v>21479.200000000001</v>
      </c>
      <c r="W19" s="57">
        <f>'BAR BB| Open rates'!W19*0.87*0.9+25</f>
        <v>24532.9</v>
      </c>
      <c r="X19" s="57">
        <f>'BAR BB| Open rates'!X19*0.87*0.9+25</f>
        <v>30013.9</v>
      </c>
      <c r="Y19" s="57">
        <f>'BAR BB| Open rates'!Y19*0.87*0.9+25</f>
        <v>89208.7</v>
      </c>
      <c r="Z19" s="57">
        <f>'BAR BB| Open rates'!Z19*0.87*0.9+25</f>
        <v>104790.40000000001</v>
      </c>
      <c r="AA19" s="57">
        <f>'BAR BB| Open rates'!AA19*0.87*0.9+25</f>
        <v>112620.40000000001</v>
      </c>
      <c r="AB19" s="57">
        <f>'BAR BB| Open rates'!AB19*0.87*0.9+25</f>
        <v>120528.7</v>
      </c>
      <c r="AC19" s="57">
        <f>'BAR BB| Open rates'!AC19*0.87*0.9+25</f>
        <v>114734.5</v>
      </c>
      <c r="AD19" s="57">
        <f>'BAR BB| Open rates'!AD19*0.87*0.9+25</f>
        <v>112620.40000000001</v>
      </c>
      <c r="AE19" s="57">
        <f>'BAR BB| Open rates'!AE19*0.87*0.9+25</f>
        <v>67989.400000000009</v>
      </c>
      <c r="AF19" s="57">
        <f>'BAR BB| Open rates'!AF19*0.87*0.9+25</f>
        <v>60159.4</v>
      </c>
      <c r="AG19" s="57">
        <f>'BAR BB| Open rates'!AG19*0.87*0.9+25</f>
        <v>31188.400000000001</v>
      </c>
      <c r="AH19" s="57">
        <f>'BAR BB| Open rates'!AH19*0.87*0.9+25</f>
        <v>35103.4</v>
      </c>
      <c r="AI19" s="57">
        <f>'BAR BB| Open rates'!AI19*0.87*0.9+25</f>
        <v>33537.4</v>
      </c>
      <c r="AJ19" s="57">
        <f>'BAR BB| Open rates'!AJ19*0.87*0.9+25</f>
        <v>31188.400000000001</v>
      </c>
      <c r="AK19" s="57">
        <f>'BAR BB| Open rates'!AK19*0.87*0.9+25</f>
        <v>33537.4</v>
      </c>
      <c r="AL19" s="57">
        <f>'BAR BB| Open rates'!AL19*0.87*0.9+25</f>
        <v>31188.400000000001</v>
      </c>
      <c r="AM19" s="57">
        <f>'BAR BB| Open rates'!AM19*0.87*0.9+25</f>
        <v>33537.4</v>
      </c>
      <c r="AN19" s="57">
        <f>'BAR BB| Open rates'!AN19*0.87*0.9+25</f>
        <v>39018.400000000001</v>
      </c>
      <c r="AO19" s="57">
        <f>'BAR BB| Open rates'!AO19*0.87*0.9+25</f>
        <v>41367.4</v>
      </c>
      <c r="AP19" s="57">
        <f>'BAR BB| Open rates'!AP19*0.87*0.9+25</f>
        <v>46456.9</v>
      </c>
      <c r="AQ19" s="57">
        <f>'BAR BB| Open rates'!AQ19*0.87*0.9+25</f>
        <v>46456.9</v>
      </c>
      <c r="AR19" s="57">
        <f>'BAR BB| Open rates'!AR19*0.87*0.9+25</f>
        <v>48727.6</v>
      </c>
      <c r="AS19" s="57">
        <f>'BAR BB| Open rates'!AS19*0.87*0.9+25</f>
        <v>46456.9</v>
      </c>
      <c r="AT19" s="57">
        <f>'BAR BB| Open rates'!AT19*0.87*0.9+25</f>
        <v>48727.6</v>
      </c>
      <c r="AU19" s="57">
        <f>'BAR BB| Open rates'!AU19*0.87*0.9+25</f>
        <v>46456.9</v>
      </c>
      <c r="AV19" s="57">
        <f>'BAR BB| Open rates'!AV19*0.87*0.9+25</f>
        <v>59611.3</v>
      </c>
      <c r="AW19" s="57">
        <f>'BAR BB| Open rates'!AW19*0.87*0.9+25</f>
        <v>51389.8</v>
      </c>
      <c r="AX19" s="57">
        <f>'BAR BB| Open rates'!AX19*0.87*0.9+25</f>
        <v>36669.4</v>
      </c>
      <c r="AY19" s="57">
        <f>'BAR BB| Open rates'!AY19*0.87*0.9+25</f>
        <v>33537.4</v>
      </c>
      <c r="AZ19" s="57">
        <f>'BAR BB| Open rates'!AZ19*0.87*0.9+25</f>
        <v>36669.4</v>
      </c>
      <c r="BA19" s="57">
        <f>'BAR BB| Open rates'!BA19*0.87*0.9+25</f>
        <v>29622.400000000001</v>
      </c>
      <c r="BB19" s="57">
        <f>'BAR BB| Open rates'!BB19*0.87*0.9+25</f>
        <v>28056.400000000001</v>
      </c>
      <c r="BC19" s="57">
        <f>'BAR BB| Open rates'!BC19*0.87*0.9+25</f>
        <v>29622.400000000001</v>
      </c>
      <c r="BD19" s="57">
        <f>'BAR BB| Open rates'!BD19*0.87*0.9+25</f>
        <v>28056.400000000001</v>
      </c>
      <c r="BE19" s="57">
        <f>'BAR BB| Open rates'!BE19*0.87*0.9+25</f>
        <v>26333.8</v>
      </c>
      <c r="BF19" s="57">
        <f>'BAR BB| Open rates'!BF19*0.87*0.9+25</f>
        <v>25002.7</v>
      </c>
      <c r="BG19" s="57">
        <f>'BAR BB| Open rates'!BG19*0.87*0.9+25</f>
        <v>23436.7</v>
      </c>
      <c r="BH19" s="57">
        <f>'BAR BB| Open rates'!BH19*0.87*0.9+25</f>
        <v>23436.7</v>
      </c>
      <c r="BI19" s="57">
        <f>'BAR BB| Open rates'!BI19*0.87*0.9+25</f>
        <v>22653.7</v>
      </c>
      <c r="BJ19" s="57">
        <f>'BAR BB| Open rates'!BJ19*0.87*0.9+25</f>
        <v>23436.7</v>
      </c>
      <c r="BK19" s="57">
        <f>'BAR BB| Open rates'!BK19*0.87*0.9+25</f>
        <v>22653.7</v>
      </c>
      <c r="BL19" s="57">
        <f>'BAR BB| Open rates'!BL19*0.87*0.9+25</f>
        <v>23436.7</v>
      </c>
    </row>
    <row r="20" spans="1:64"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row>
    <row r="21" spans="1:64" s="36" customFormat="1" ht="12" customHeight="1" x14ac:dyDescent="0.2">
      <c r="A21" s="237">
        <v>1</v>
      </c>
      <c r="B21" s="57">
        <f>'BAR BB| Open rates'!B21*0.87*0.9+25</f>
        <v>34242.1</v>
      </c>
      <c r="C21" s="57">
        <f>'BAR BB| Open rates'!C21*0.87*0.9+25</f>
        <v>31110.100000000002</v>
      </c>
      <c r="D21" s="57">
        <f>'BAR BB| Open rates'!D21*0.87*0.9+25</f>
        <v>31110.100000000002</v>
      </c>
      <c r="E21" s="57">
        <f>'BAR BB| Open rates'!E21*0.87*0.9+25</f>
        <v>34242.1</v>
      </c>
      <c r="F21" s="57">
        <f>'BAR BB| Open rates'!F21*0.87*0.9+25</f>
        <v>31110.100000000002</v>
      </c>
      <c r="G21" s="57">
        <f>'BAR BB| Open rates'!G21*0.87*0.9+25</f>
        <v>31110.100000000002</v>
      </c>
      <c r="H21" s="57">
        <f>'BAR BB| Open rates'!H21*0.87*0.9+25</f>
        <v>25629.100000000002</v>
      </c>
      <c r="I21" s="57">
        <f>'BAR BB| Open rates'!I21*0.87*0.9+25</f>
        <v>23906.5</v>
      </c>
      <c r="J21" s="57">
        <f>'BAR BB| Open rates'!J21*0.87*0.9+25</f>
        <v>22575.4</v>
      </c>
      <c r="K21" s="57">
        <f>'BAR BB| Open rates'!K21*0.87*0.9+25</f>
        <v>21009.4</v>
      </c>
      <c r="L21" s="57">
        <f>'BAR BB| Open rates'!L21*0.87*0.9+25</f>
        <v>22575.4</v>
      </c>
      <c r="M21" s="57">
        <f>'BAR BB| Open rates'!M21*0.87*0.9+25</f>
        <v>21009.4</v>
      </c>
      <c r="N21" s="57">
        <f>'BAR BB| Open rates'!N21*0.87*0.9+25</f>
        <v>22575.4</v>
      </c>
      <c r="O21" s="57">
        <f>'BAR BB| Open rates'!O21*0.87*0.9+25</f>
        <v>21009.4</v>
      </c>
      <c r="P21" s="57">
        <f>'BAR BB| Open rates'!P21*0.87*0.9+25</f>
        <v>22575.4</v>
      </c>
      <c r="Q21" s="57">
        <f>'BAR BB| Open rates'!Q21*0.87*0.9+25</f>
        <v>21009.4</v>
      </c>
      <c r="R21" s="57">
        <f>'BAR BB| Open rates'!R21*0.87*0.9+25</f>
        <v>21009.4</v>
      </c>
      <c r="S21" s="57">
        <f>'BAR BB| Open rates'!S21*0.87*0.9+25</f>
        <v>22575.4</v>
      </c>
      <c r="T21" s="57">
        <f>'BAR BB| Open rates'!T21*0.87*0.9+25</f>
        <v>21009.4</v>
      </c>
      <c r="U21" s="57">
        <f>'BAR BB| Open rates'!U21*0.87*0.9+25</f>
        <v>22575.4</v>
      </c>
      <c r="V21" s="57">
        <f>'BAR BB| Open rates'!V21*0.87*0.9+25</f>
        <v>22575.4</v>
      </c>
      <c r="W21" s="57">
        <f>'BAR BB| Open rates'!W21*0.87*0.9+25</f>
        <v>25629.100000000002</v>
      </c>
      <c r="X21" s="57">
        <f>'BAR BB| Open rates'!X21*0.87*0.9+25</f>
        <v>31110.100000000002</v>
      </c>
      <c r="Y21" s="57">
        <f>'BAR BB| Open rates'!Y21*0.87*0.9+25</f>
        <v>87642.7</v>
      </c>
      <c r="Z21" s="57">
        <f>'BAR BB| Open rates'!Z21*0.87*0.9+25</f>
        <v>103224.40000000001</v>
      </c>
      <c r="AA21" s="57">
        <f>'BAR BB| Open rates'!AA21*0.87*0.9+25</f>
        <v>111054.40000000001</v>
      </c>
      <c r="AB21" s="57">
        <f>'BAR BB| Open rates'!AB21*0.87*0.9+25</f>
        <v>118962.7</v>
      </c>
      <c r="AC21" s="57">
        <f>'BAR BB| Open rates'!AC21*0.87*0.9+25</f>
        <v>113168.5</v>
      </c>
      <c r="AD21" s="57">
        <f>'BAR BB| Open rates'!AD21*0.87*0.9+25</f>
        <v>111054.40000000001</v>
      </c>
      <c r="AE21" s="57">
        <f>'BAR BB| Open rates'!AE21*0.87*0.9+25</f>
        <v>67128.100000000006</v>
      </c>
      <c r="AF21" s="57">
        <f>'BAR BB| Open rates'!AF21*0.87*0.9+25</f>
        <v>59298.1</v>
      </c>
      <c r="AG21" s="57">
        <f>'BAR BB| Open rates'!AG21*0.87*0.9+25</f>
        <v>30327.100000000002</v>
      </c>
      <c r="AH21" s="57">
        <f>'BAR BB| Open rates'!AH21*0.87*0.9+25</f>
        <v>34242.1</v>
      </c>
      <c r="AI21" s="57">
        <f>'BAR BB| Open rates'!AI21*0.87*0.9+25</f>
        <v>32676.100000000002</v>
      </c>
      <c r="AJ21" s="57">
        <f>'BAR BB| Open rates'!AJ21*0.87*0.9+25</f>
        <v>30327.100000000002</v>
      </c>
      <c r="AK21" s="57">
        <f>'BAR BB| Open rates'!AK21*0.87*0.9+25</f>
        <v>32676.100000000002</v>
      </c>
      <c r="AL21" s="57">
        <f>'BAR BB| Open rates'!AL21*0.87*0.9+25</f>
        <v>30327.100000000002</v>
      </c>
      <c r="AM21" s="57">
        <f>'BAR BB| Open rates'!AM21*0.87*0.9+25</f>
        <v>32676.100000000002</v>
      </c>
      <c r="AN21" s="57">
        <f>'BAR BB| Open rates'!AN21*0.87*0.9+25</f>
        <v>38157.1</v>
      </c>
      <c r="AO21" s="57">
        <f>'BAR BB| Open rates'!AO21*0.87*0.9+25</f>
        <v>40506.1</v>
      </c>
      <c r="AP21" s="57">
        <f>'BAR BB| Open rates'!AP21*0.87*0.9+25</f>
        <v>45204.1</v>
      </c>
      <c r="AQ21" s="57">
        <f>'BAR BB| Open rates'!AQ21*0.87*0.9+25</f>
        <v>45204.1</v>
      </c>
      <c r="AR21" s="57">
        <f>'BAR BB| Open rates'!AR21*0.87*0.9+25</f>
        <v>47474.8</v>
      </c>
      <c r="AS21" s="57">
        <f>'BAR BB| Open rates'!AS21*0.87*0.9+25</f>
        <v>45204.1</v>
      </c>
      <c r="AT21" s="57">
        <f>'BAR BB| Open rates'!AT21*0.87*0.9+25</f>
        <v>47474.8</v>
      </c>
      <c r="AU21" s="57">
        <f>'BAR BB| Open rates'!AU21*0.87*0.9+25</f>
        <v>45204.1</v>
      </c>
      <c r="AV21" s="57">
        <f>'BAR BB| Open rates'!AV21*0.87*0.9+25</f>
        <v>58828.3</v>
      </c>
      <c r="AW21" s="57">
        <f>'BAR BB| Open rates'!AW21*0.87*0.9+25</f>
        <v>50528.5</v>
      </c>
      <c r="AX21" s="57">
        <f>'BAR BB| Open rates'!AX21*0.87*0.9+25</f>
        <v>35808.1</v>
      </c>
      <c r="AY21" s="57">
        <f>'BAR BB| Open rates'!AY21*0.87*0.9+25</f>
        <v>32676.100000000002</v>
      </c>
      <c r="AZ21" s="57">
        <f>'BAR BB| Open rates'!AZ21*0.87*0.9+25</f>
        <v>35808.1</v>
      </c>
      <c r="BA21" s="57">
        <f>'BAR BB| Open rates'!BA21*0.87*0.9+25</f>
        <v>28761.100000000002</v>
      </c>
      <c r="BB21" s="57">
        <f>'BAR BB| Open rates'!BB21*0.87*0.9+25</f>
        <v>27195.100000000002</v>
      </c>
      <c r="BC21" s="57">
        <f>'BAR BB| Open rates'!BC21*0.87*0.9+25</f>
        <v>28761.100000000002</v>
      </c>
      <c r="BD21" s="57">
        <f>'BAR BB| Open rates'!BD21*0.87*0.9+25</f>
        <v>27195.100000000002</v>
      </c>
      <c r="BE21" s="57">
        <f>'BAR BB| Open rates'!BE21*0.87*0.9+25</f>
        <v>23906.5</v>
      </c>
      <c r="BF21" s="57">
        <f>'BAR BB| Open rates'!BF21*0.87*0.9+25</f>
        <v>22575.4</v>
      </c>
      <c r="BG21" s="57">
        <f>'BAR BB| Open rates'!BG21*0.87*0.9+25</f>
        <v>21009.4</v>
      </c>
      <c r="BH21" s="57">
        <f>'BAR BB| Open rates'!BH21*0.87*0.9+25</f>
        <v>21009.4</v>
      </c>
      <c r="BI21" s="57">
        <f>'BAR BB| Open rates'!BI21*0.87*0.9+25</f>
        <v>20226.400000000001</v>
      </c>
      <c r="BJ21" s="57">
        <f>'BAR BB| Open rates'!BJ21*0.87*0.9+25</f>
        <v>21009.4</v>
      </c>
      <c r="BK21" s="57">
        <f>'BAR BB| Open rates'!BK21*0.87*0.9+25</f>
        <v>20226.400000000001</v>
      </c>
      <c r="BL21" s="57">
        <f>'BAR BB| Open rates'!BL21*0.87*0.9+25</f>
        <v>21009.4</v>
      </c>
    </row>
    <row r="22" spans="1:64" s="36" customFormat="1" ht="12" customHeight="1" x14ac:dyDescent="0.2">
      <c r="A22" s="237">
        <v>2</v>
      </c>
      <c r="B22" s="57">
        <f>'BAR BB| Open rates'!B22*0.87*0.9+25</f>
        <v>36199.599999999999</v>
      </c>
      <c r="C22" s="57">
        <f>'BAR BB| Open rates'!C22*0.87*0.9+25</f>
        <v>33067.599999999999</v>
      </c>
      <c r="D22" s="57">
        <f>'BAR BB| Open rates'!D22*0.87*0.9+25</f>
        <v>33067.599999999999</v>
      </c>
      <c r="E22" s="57">
        <f>'BAR BB| Open rates'!E22*0.87*0.9+25</f>
        <v>36199.599999999999</v>
      </c>
      <c r="F22" s="57">
        <f>'BAR BB| Open rates'!F22*0.87*0.9+25</f>
        <v>33067.599999999999</v>
      </c>
      <c r="G22" s="57">
        <f>'BAR BB| Open rates'!G22*0.87*0.9+25</f>
        <v>33067.599999999999</v>
      </c>
      <c r="H22" s="57">
        <f>'BAR BB| Open rates'!H22*0.87*0.9+25</f>
        <v>27586.600000000002</v>
      </c>
      <c r="I22" s="57">
        <f>'BAR BB| Open rates'!I22*0.87*0.9+25</f>
        <v>25864</v>
      </c>
      <c r="J22" s="57">
        <f>'BAR BB| Open rates'!J22*0.87*0.9+25</f>
        <v>24532.9</v>
      </c>
      <c r="K22" s="57">
        <f>'BAR BB| Open rates'!K22*0.87*0.9+25</f>
        <v>22966.9</v>
      </c>
      <c r="L22" s="57">
        <f>'BAR BB| Open rates'!L22*0.87*0.9+25</f>
        <v>24532.9</v>
      </c>
      <c r="M22" s="57">
        <f>'BAR BB| Open rates'!M22*0.87*0.9+25</f>
        <v>22966.9</v>
      </c>
      <c r="N22" s="57">
        <f>'BAR BB| Open rates'!N22*0.87*0.9+25</f>
        <v>24532.9</v>
      </c>
      <c r="O22" s="57">
        <f>'BAR BB| Open rates'!O22*0.87*0.9+25</f>
        <v>22966.9</v>
      </c>
      <c r="P22" s="57">
        <f>'BAR BB| Open rates'!P22*0.87*0.9+25</f>
        <v>24532.9</v>
      </c>
      <c r="Q22" s="57">
        <f>'BAR BB| Open rates'!Q22*0.87*0.9+25</f>
        <v>22966.9</v>
      </c>
      <c r="R22" s="57">
        <f>'BAR BB| Open rates'!R22*0.87*0.9+25</f>
        <v>22966.9</v>
      </c>
      <c r="S22" s="57">
        <f>'BAR BB| Open rates'!S22*0.87*0.9+25</f>
        <v>24532.9</v>
      </c>
      <c r="T22" s="57">
        <f>'BAR BB| Open rates'!T22*0.87*0.9+25</f>
        <v>22966.9</v>
      </c>
      <c r="U22" s="57">
        <f>'BAR BB| Open rates'!U22*0.87*0.9+25</f>
        <v>24532.9</v>
      </c>
      <c r="V22" s="57">
        <f>'BAR BB| Open rates'!V22*0.87*0.9+25</f>
        <v>24532.9</v>
      </c>
      <c r="W22" s="57">
        <f>'BAR BB| Open rates'!W22*0.87*0.9+25</f>
        <v>27586.600000000002</v>
      </c>
      <c r="X22" s="57">
        <f>'BAR BB| Open rates'!X22*0.87*0.9+25</f>
        <v>33067.599999999999</v>
      </c>
      <c r="Y22" s="57">
        <f>'BAR BB| Open rates'!Y22*0.87*0.9+25</f>
        <v>89991.7</v>
      </c>
      <c r="Z22" s="57">
        <f>'BAR BB| Open rates'!Z22*0.87*0.9+25</f>
        <v>105573.40000000001</v>
      </c>
      <c r="AA22" s="57">
        <f>'BAR BB| Open rates'!AA22*0.87*0.9+25</f>
        <v>113403.40000000001</v>
      </c>
      <c r="AB22" s="57">
        <f>'BAR BB| Open rates'!AB22*0.87*0.9+25</f>
        <v>121311.7</v>
      </c>
      <c r="AC22" s="57">
        <f>'BAR BB| Open rates'!AC22*0.87*0.9+25</f>
        <v>115517.5</v>
      </c>
      <c r="AD22" s="57">
        <f>'BAR BB| Open rates'!AD22*0.87*0.9+25</f>
        <v>113403.40000000001</v>
      </c>
      <c r="AE22" s="57">
        <f>'BAR BB| Open rates'!AE22*0.87*0.9+25</f>
        <v>69477.100000000006</v>
      </c>
      <c r="AF22" s="57">
        <f>'BAR BB| Open rates'!AF22*0.87*0.9+25</f>
        <v>61647.1</v>
      </c>
      <c r="AG22" s="57">
        <f>'BAR BB| Open rates'!AG22*0.87*0.9+25</f>
        <v>32676.100000000002</v>
      </c>
      <c r="AH22" s="57">
        <f>'BAR BB| Open rates'!AH22*0.87*0.9+25</f>
        <v>36591.1</v>
      </c>
      <c r="AI22" s="57">
        <f>'BAR BB| Open rates'!AI22*0.87*0.9+25</f>
        <v>35025.1</v>
      </c>
      <c r="AJ22" s="57">
        <f>'BAR BB| Open rates'!AJ22*0.87*0.9+25</f>
        <v>32676.100000000002</v>
      </c>
      <c r="AK22" s="57">
        <f>'BAR BB| Open rates'!AK22*0.87*0.9+25</f>
        <v>35025.1</v>
      </c>
      <c r="AL22" s="57">
        <f>'BAR BB| Open rates'!AL22*0.87*0.9+25</f>
        <v>32676.100000000002</v>
      </c>
      <c r="AM22" s="57">
        <f>'BAR BB| Open rates'!AM22*0.87*0.9+25</f>
        <v>35025.1</v>
      </c>
      <c r="AN22" s="57">
        <f>'BAR BB| Open rates'!AN22*0.87*0.9+25</f>
        <v>40506.1</v>
      </c>
      <c r="AO22" s="57">
        <f>'BAR BB| Open rates'!AO22*0.87*0.9+25</f>
        <v>42855.1</v>
      </c>
      <c r="AP22" s="57">
        <f>'BAR BB| Open rates'!AP22*0.87*0.9+25</f>
        <v>47553.1</v>
      </c>
      <c r="AQ22" s="57">
        <f>'BAR BB| Open rates'!AQ22*0.87*0.9+25</f>
        <v>47553.1</v>
      </c>
      <c r="AR22" s="57">
        <f>'BAR BB| Open rates'!AR22*0.87*0.9+25</f>
        <v>49823.8</v>
      </c>
      <c r="AS22" s="57">
        <f>'BAR BB| Open rates'!AS22*0.87*0.9+25</f>
        <v>47553.1</v>
      </c>
      <c r="AT22" s="57">
        <f>'BAR BB| Open rates'!AT22*0.87*0.9+25</f>
        <v>49823.8</v>
      </c>
      <c r="AU22" s="57">
        <f>'BAR BB| Open rates'!AU22*0.87*0.9+25</f>
        <v>47553.1</v>
      </c>
      <c r="AV22" s="57">
        <f>'BAR BB| Open rates'!AV22*0.87*0.9+25</f>
        <v>61177.3</v>
      </c>
      <c r="AW22" s="57">
        <f>'BAR BB| Open rates'!AW22*0.87*0.9+25</f>
        <v>52877.5</v>
      </c>
      <c r="AX22" s="57">
        <f>'BAR BB| Open rates'!AX22*0.87*0.9+25</f>
        <v>38157.1</v>
      </c>
      <c r="AY22" s="57">
        <f>'BAR BB| Open rates'!AY22*0.87*0.9+25</f>
        <v>35025.1</v>
      </c>
      <c r="AZ22" s="57">
        <f>'BAR BB| Open rates'!AZ22*0.87*0.9+25</f>
        <v>38157.1</v>
      </c>
      <c r="BA22" s="57">
        <f>'BAR BB| Open rates'!BA22*0.87*0.9+25</f>
        <v>31110.100000000002</v>
      </c>
      <c r="BB22" s="57">
        <f>'BAR BB| Open rates'!BB22*0.87*0.9+25</f>
        <v>29544.100000000002</v>
      </c>
      <c r="BC22" s="57">
        <f>'BAR BB| Open rates'!BC22*0.87*0.9+25</f>
        <v>31110.100000000002</v>
      </c>
      <c r="BD22" s="57">
        <f>'BAR BB| Open rates'!BD22*0.87*0.9+25</f>
        <v>29544.100000000002</v>
      </c>
      <c r="BE22" s="57">
        <f>'BAR BB| Open rates'!BE22*0.87*0.9+25</f>
        <v>26255.5</v>
      </c>
      <c r="BF22" s="57">
        <f>'BAR BB| Open rates'!BF22*0.87*0.9+25</f>
        <v>24924.400000000001</v>
      </c>
      <c r="BG22" s="57">
        <f>'BAR BB| Open rates'!BG22*0.87*0.9+25</f>
        <v>23358.400000000001</v>
      </c>
      <c r="BH22" s="57">
        <f>'BAR BB| Open rates'!BH22*0.87*0.9+25</f>
        <v>23358.400000000001</v>
      </c>
      <c r="BI22" s="57">
        <f>'BAR BB| Open rates'!BI22*0.87*0.9+25</f>
        <v>22575.4</v>
      </c>
      <c r="BJ22" s="57">
        <f>'BAR BB| Open rates'!BJ22*0.87*0.9+25</f>
        <v>23358.400000000001</v>
      </c>
      <c r="BK22" s="57">
        <f>'BAR BB| Open rates'!BK22*0.87*0.9+25</f>
        <v>22575.4</v>
      </c>
      <c r="BL22" s="57">
        <f>'BAR BB| Open rates'!BL22*0.87*0.9+25</f>
        <v>23358.400000000001</v>
      </c>
    </row>
    <row r="23" spans="1:64"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row>
    <row r="24" spans="1:64" s="36" customFormat="1" ht="12" customHeight="1" x14ac:dyDescent="0.2">
      <c r="A24" s="237">
        <v>1</v>
      </c>
      <c r="B24" s="57">
        <f>'BAR BB| Open rates'!B24*0.87*0.9+25</f>
        <v>42855.1</v>
      </c>
      <c r="C24" s="57">
        <f>'BAR BB| Open rates'!C24*0.87*0.9+25</f>
        <v>39723.1</v>
      </c>
      <c r="D24" s="57">
        <f>'BAR BB| Open rates'!D24*0.87*0.9+25</f>
        <v>39723.1</v>
      </c>
      <c r="E24" s="57">
        <f>'BAR BB| Open rates'!E24*0.87*0.9+25</f>
        <v>42855.1</v>
      </c>
      <c r="F24" s="57">
        <f>'BAR BB| Open rates'!F24*0.87*0.9+25</f>
        <v>39723.1</v>
      </c>
      <c r="G24" s="57">
        <f>'BAR BB| Open rates'!G24*0.87*0.9+25</f>
        <v>39723.1</v>
      </c>
      <c r="H24" s="57">
        <f>'BAR BB| Open rates'!H24*0.87*0.9+25</f>
        <v>34242.1</v>
      </c>
      <c r="I24" s="57">
        <f>'BAR BB| Open rates'!I24*0.87*0.9+25</f>
        <v>32519.5</v>
      </c>
      <c r="J24" s="57">
        <f>'BAR BB| Open rates'!J24*0.87*0.9+25</f>
        <v>31188.400000000001</v>
      </c>
      <c r="K24" s="57">
        <f>'BAR BB| Open rates'!K24*0.87*0.9+25</f>
        <v>29622.400000000001</v>
      </c>
      <c r="L24" s="57">
        <f>'BAR BB| Open rates'!L24*0.87*0.9+25</f>
        <v>31188.400000000001</v>
      </c>
      <c r="M24" s="57">
        <f>'BAR BB| Open rates'!M24*0.87*0.9+25</f>
        <v>29622.400000000001</v>
      </c>
      <c r="N24" s="57">
        <f>'BAR BB| Open rates'!N24*0.87*0.9+25</f>
        <v>31188.400000000001</v>
      </c>
      <c r="O24" s="57">
        <f>'BAR BB| Open rates'!O24*0.87*0.9+25</f>
        <v>29622.400000000001</v>
      </c>
      <c r="P24" s="57">
        <f>'BAR BB| Open rates'!P24*0.87*0.9+25</f>
        <v>31188.400000000001</v>
      </c>
      <c r="Q24" s="57">
        <f>'BAR BB| Open rates'!Q24*0.87*0.9+25</f>
        <v>29622.400000000001</v>
      </c>
      <c r="R24" s="57">
        <f>'BAR BB| Open rates'!R24*0.87*0.9+25</f>
        <v>29622.400000000001</v>
      </c>
      <c r="S24" s="57">
        <f>'BAR BB| Open rates'!S24*0.87*0.9+25</f>
        <v>31188.400000000001</v>
      </c>
      <c r="T24" s="57">
        <f>'BAR BB| Open rates'!T24*0.87*0.9+25</f>
        <v>29622.400000000001</v>
      </c>
      <c r="U24" s="57">
        <f>'BAR BB| Open rates'!U24*0.87*0.9+25</f>
        <v>31188.400000000001</v>
      </c>
      <c r="V24" s="57">
        <f>'BAR BB| Open rates'!V24*0.87*0.9+25</f>
        <v>31188.400000000001</v>
      </c>
      <c r="W24" s="57">
        <f>'BAR BB| Open rates'!W24*0.87*0.9+25</f>
        <v>34242.1</v>
      </c>
      <c r="X24" s="57">
        <f>'BAR BB| Open rates'!X24*0.87*0.9+25</f>
        <v>39723.1</v>
      </c>
      <c r="Y24" s="57">
        <f>'BAR BB| Open rates'!Y24*0.87*0.9+25</f>
        <v>140886.70000000001</v>
      </c>
      <c r="Z24" s="57">
        <f>'BAR BB| Open rates'!Z24*0.87*0.9+25</f>
        <v>156468.4</v>
      </c>
      <c r="AA24" s="57">
        <f>'BAR BB| Open rates'!AA24*0.87*0.9+25</f>
        <v>164298.4</v>
      </c>
      <c r="AB24" s="57">
        <f>'BAR BB| Open rates'!AB24*0.87*0.9+25</f>
        <v>172206.7</v>
      </c>
      <c r="AC24" s="57">
        <f>'BAR BB| Open rates'!AC24*0.87*0.9+25</f>
        <v>166412.5</v>
      </c>
      <c r="AD24" s="57">
        <f>'BAR BB| Open rates'!AD24*0.87*0.9+25</f>
        <v>164298.4</v>
      </c>
      <c r="AE24" s="57">
        <f>'BAR BB| Open rates'!AE24*0.87*0.9+25</f>
        <v>78873.100000000006</v>
      </c>
      <c r="AF24" s="57">
        <f>'BAR BB| Open rates'!AF24*0.87*0.9+25</f>
        <v>71043.100000000006</v>
      </c>
      <c r="AG24" s="57">
        <f>'BAR BB| Open rates'!AG24*0.87*0.9+25</f>
        <v>42072.1</v>
      </c>
      <c r="AH24" s="57">
        <f>'BAR BB| Open rates'!AH24*0.87*0.9+25</f>
        <v>45987.1</v>
      </c>
      <c r="AI24" s="57">
        <f>'BAR BB| Open rates'!AI24*0.87*0.9+25</f>
        <v>44421.1</v>
      </c>
      <c r="AJ24" s="57">
        <f>'BAR BB| Open rates'!AJ24*0.87*0.9+25</f>
        <v>42072.1</v>
      </c>
      <c r="AK24" s="57">
        <f>'BAR BB| Open rates'!AK24*0.87*0.9+25</f>
        <v>44421.1</v>
      </c>
      <c r="AL24" s="57">
        <f>'BAR BB| Open rates'!AL24*0.87*0.9+25</f>
        <v>42072.1</v>
      </c>
      <c r="AM24" s="57">
        <f>'BAR BB| Open rates'!AM24*0.87*0.9+25</f>
        <v>44421.1</v>
      </c>
      <c r="AN24" s="57">
        <f>'BAR BB| Open rates'!AN24*0.87*0.9+25</f>
        <v>49902.1</v>
      </c>
      <c r="AO24" s="57">
        <f>'BAR BB| Open rates'!AO24*0.87*0.9+25</f>
        <v>52251.1</v>
      </c>
      <c r="AP24" s="57">
        <f>'BAR BB| Open rates'!AP24*0.87*0.9+25</f>
        <v>61647.1</v>
      </c>
      <c r="AQ24" s="57">
        <f>'BAR BB| Open rates'!AQ24*0.87*0.9+25</f>
        <v>61647.1</v>
      </c>
      <c r="AR24" s="57">
        <f>'BAR BB| Open rates'!AR24*0.87*0.9+25</f>
        <v>63917.8</v>
      </c>
      <c r="AS24" s="57">
        <f>'BAR BB| Open rates'!AS24*0.87*0.9+25</f>
        <v>61647.1</v>
      </c>
      <c r="AT24" s="57">
        <f>'BAR BB| Open rates'!AT24*0.87*0.9+25</f>
        <v>63917.8</v>
      </c>
      <c r="AU24" s="57">
        <f>'BAR BB| Open rates'!AU24*0.87*0.9+25</f>
        <v>61647.1</v>
      </c>
      <c r="AV24" s="57">
        <f>'BAR BB| Open rates'!AV24*0.87*0.9+25</f>
        <v>76837.3</v>
      </c>
      <c r="AW24" s="57">
        <f>'BAR BB| Open rates'!AW24*0.87*0.9+25</f>
        <v>62273.5</v>
      </c>
      <c r="AX24" s="57">
        <f>'BAR BB| Open rates'!AX24*0.87*0.9+25</f>
        <v>47553.1</v>
      </c>
      <c r="AY24" s="57">
        <f>'BAR BB| Open rates'!AY24*0.87*0.9+25</f>
        <v>44421.1</v>
      </c>
      <c r="AZ24" s="57">
        <f>'BAR BB| Open rates'!AZ24*0.87*0.9+25</f>
        <v>47553.1</v>
      </c>
      <c r="BA24" s="57">
        <f>'BAR BB| Open rates'!BA24*0.87*0.9+25</f>
        <v>40506.1</v>
      </c>
      <c r="BB24" s="57">
        <f>'BAR BB| Open rates'!BB24*0.87*0.9+25</f>
        <v>38940.1</v>
      </c>
      <c r="BC24" s="57">
        <f>'BAR BB| Open rates'!BC24*0.87*0.9+25</f>
        <v>40506.1</v>
      </c>
      <c r="BD24" s="57">
        <f>'BAR BB| Open rates'!BD24*0.87*0.9+25</f>
        <v>38940.1</v>
      </c>
      <c r="BE24" s="57">
        <f>'BAR BB| Open rates'!BE24*0.87*0.9+25</f>
        <v>32519.5</v>
      </c>
      <c r="BF24" s="57">
        <f>'BAR BB| Open rates'!BF24*0.87*0.9+25</f>
        <v>31188.400000000001</v>
      </c>
      <c r="BG24" s="57">
        <f>'BAR BB| Open rates'!BG24*0.87*0.9+25</f>
        <v>29622.400000000001</v>
      </c>
      <c r="BH24" s="57">
        <f>'BAR BB| Open rates'!BH24*0.87*0.9+25</f>
        <v>29622.400000000001</v>
      </c>
      <c r="BI24" s="57">
        <f>'BAR BB| Open rates'!BI24*0.87*0.9+25</f>
        <v>28839.4</v>
      </c>
      <c r="BJ24" s="57">
        <f>'BAR BB| Open rates'!BJ24*0.87*0.9+25</f>
        <v>29622.400000000001</v>
      </c>
      <c r="BK24" s="57">
        <f>'BAR BB| Open rates'!BK24*0.87*0.9+25</f>
        <v>28839.4</v>
      </c>
      <c r="BL24" s="57">
        <f>'BAR BB| Open rates'!BL24*0.87*0.9+25</f>
        <v>29622.400000000001</v>
      </c>
    </row>
    <row r="25" spans="1:64" s="36" customFormat="1" ht="12" customHeight="1" x14ac:dyDescent="0.2">
      <c r="A25" s="237">
        <v>2</v>
      </c>
      <c r="B25" s="57">
        <f>'BAR BB| Open rates'!B25*0.87*0.9+25</f>
        <v>44812.6</v>
      </c>
      <c r="C25" s="57">
        <f>'BAR BB| Open rates'!C25*0.87*0.9+25</f>
        <v>41680.6</v>
      </c>
      <c r="D25" s="57">
        <f>'BAR BB| Open rates'!D25*0.87*0.9+25</f>
        <v>41680.6</v>
      </c>
      <c r="E25" s="57">
        <f>'BAR BB| Open rates'!E25*0.87*0.9+25</f>
        <v>44812.6</v>
      </c>
      <c r="F25" s="57">
        <f>'BAR BB| Open rates'!F25*0.87*0.9+25</f>
        <v>41680.6</v>
      </c>
      <c r="G25" s="57">
        <f>'BAR BB| Open rates'!G25*0.87*0.9+25</f>
        <v>41680.6</v>
      </c>
      <c r="H25" s="57">
        <f>'BAR BB| Open rates'!H25*0.87*0.9+25</f>
        <v>36199.599999999999</v>
      </c>
      <c r="I25" s="57">
        <f>'BAR BB| Open rates'!I25*0.87*0.9+25</f>
        <v>34477</v>
      </c>
      <c r="J25" s="57">
        <f>'BAR BB| Open rates'!J25*0.87*0.9+25</f>
        <v>33145.9</v>
      </c>
      <c r="K25" s="57">
        <f>'BAR BB| Open rates'!K25*0.87*0.9+25</f>
        <v>31579.9</v>
      </c>
      <c r="L25" s="57">
        <f>'BAR BB| Open rates'!L25*0.87*0.9+25</f>
        <v>33145.9</v>
      </c>
      <c r="M25" s="57">
        <f>'BAR BB| Open rates'!M25*0.87*0.9+25</f>
        <v>31579.9</v>
      </c>
      <c r="N25" s="57">
        <f>'BAR BB| Open rates'!N25*0.87*0.9+25</f>
        <v>33145.9</v>
      </c>
      <c r="O25" s="57">
        <f>'BAR BB| Open rates'!O25*0.87*0.9+25</f>
        <v>31579.9</v>
      </c>
      <c r="P25" s="57">
        <f>'BAR BB| Open rates'!P25*0.87*0.9+25</f>
        <v>33145.9</v>
      </c>
      <c r="Q25" s="57">
        <f>'BAR BB| Open rates'!Q25*0.87*0.9+25</f>
        <v>31579.9</v>
      </c>
      <c r="R25" s="57">
        <f>'BAR BB| Open rates'!R25*0.87*0.9+25</f>
        <v>31579.9</v>
      </c>
      <c r="S25" s="57">
        <f>'BAR BB| Open rates'!S25*0.87*0.9+25</f>
        <v>33145.9</v>
      </c>
      <c r="T25" s="57">
        <f>'BAR BB| Open rates'!T25*0.87*0.9+25</f>
        <v>31579.9</v>
      </c>
      <c r="U25" s="57">
        <f>'BAR BB| Open rates'!U25*0.87*0.9+25</f>
        <v>33145.9</v>
      </c>
      <c r="V25" s="57">
        <f>'BAR BB| Open rates'!V25*0.87*0.9+25</f>
        <v>33145.9</v>
      </c>
      <c r="W25" s="57">
        <f>'BAR BB| Open rates'!W25*0.87*0.9+25</f>
        <v>36199.599999999999</v>
      </c>
      <c r="X25" s="57">
        <f>'BAR BB| Open rates'!X25*0.87*0.9+25</f>
        <v>41680.6</v>
      </c>
      <c r="Y25" s="57">
        <f>'BAR BB| Open rates'!Y25*0.87*0.9+25</f>
        <v>143235.70000000001</v>
      </c>
      <c r="Z25" s="57">
        <f>'BAR BB| Open rates'!Z25*0.87*0.9+25</f>
        <v>158817.4</v>
      </c>
      <c r="AA25" s="57">
        <f>'BAR BB| Open rates'!AA25*0.87*0.9+25</f>
        <v>166647.4</v>
      </c>
      <c r="AB25" s="57">
        <f>'BAR BB| Open rates'!AB25*0.87*0.9+25</f>
        <v>174555.7</v>
      </c>
      <c r="AC25" s="57">
        <f>'BAR BB| Open rates'!AC25*0.87*0.9+25</f>
        <v>168761.5</v>
      </c>
      <c r="AD25" s="57">
        <f>'BAR BB| Open rates'!AD25*0.87*0.9+25</f>
        <v>166647.4</v>
      </c>
      <c r="AE25" s="57">
        <f>'BAR BB| Open rates'!AE25*0.87*0.9+25</f>
        <v>81222.100000000006</v>
      </c>
      <c r="AF25" s="57">
        <f>'BAR BB| Open rates'!AF25*0.87*0.9+25</f>
        <v>73392.100000000006</v>
      </c>
      <c r="AG25" s="57">
        <f>'BAR BB| Open rates'!AG25*0.87*0.9+25</f>
        <v>44421.1</v>
      </c>
      <c r="AH25" s="57">
        <f>'BAR BB| Open rates'!AH25*0.87*0.9+25</f>
        <v>48336.1</v>
      </c>
      <c r="AI25" s="57">
        <f>'BAR BB| Open rates'!AI25*0.87*0.9+25</f>
        <v>46770.1</v>
      </c>
      <c r="AJ25" s="57">
        <f>'BAR BB| Open rates'!AJ25*0.87*0.9+25</f>
        <v>44421.1</v>
      </c>
      <c r="AK25" s="57">
        <f>'BAR BB| Open rates'!AK25*0.87*0.9+25</f>
        <v>46770.1</v>
      </c>
      <c r="AL25" s="57">
        <f>'BAR BB| Open rates'!AL25*0.87*0.9+25</f>
        <v>44421.1</v>
      </c>
      <c r="AM25" s="57">
        <f>'BAR BB| Open rates'!AM25*0.87*0.9+25</f>
        <v>46770.1</v>
      </c>
      <c r="AN25" s="57">
        <f>'BAR BB| Open rates'!AN25*0.87*0.9+25</f>
        <v>52251.1</v>
      </c>
      <c r="AO25" s="57">
        <f>'BAR BB| Open rates'!AO25*0.87*0.9+25</f>
        <v>54600.1</v>
      </c>
      <c r="AP25" s="57">
        <f>'BAR BB| Open rates'!AP25*0.87*0.9+25</f>
        <v>63996.1</v>
      </c>
      <c r="AQ25" s="57">
        <f>'BAR BB| Open rates'!AQ25*0.87*0.9+25</f>
        <v>63996.1</v>
      </c>
      <c r="AR25" s="57">
        <f>'BAR BB| Open rates'!AR25*0.87*0.9+25</f>
        <v>66266.8</v>
      </c>
      <c r="AS25" s="57">
        <f>'BAR BB| Open rates'!AS25*0.87*0.9+25</f>
        <v>63996.1</v>
      </c>
      <c r="AT25" s="57">
        <f>'BAR BB| Open rates'!AT25*0.87*0.9+25</f>
        <v>66266.8</v>
      </c>
      <c r="AU25" s="57">
        <f>'BAR BB| Open rates'!AU25*0.87*0.9+25</f>
        <v>63996.1</v>
      </c>
      <c r="AV25" s="57">
        <f>'BAR BB| Open rates'!AV25*0.87*0.9+25</f>
        <v>79186.3</v>
      </c>
      <c r="AW25" s="57">
        <f>'BAR BB| Open rates'!AW25*0.87*0.9+25</f>
        <v>64622.5</v>
      </c>
      <c r="AX25" s="57">
        <f>'BAR BB| Open rates'!AX25*0.87*0.9+25</f>
        <v>49902.1</v>
      </c>
      <c r="AY25" s="57">
        <f>'BAR BB| Open rates'!AY25*0.87*0.9+25</f>
        <v>46770.1</v>
      </c>
      <c r="AZ25" s="57">
        <f>'BAR BB| Open rates'!AZ25*0.87*0.9+25</f>
        <v>49902.1</v>
      </c>
      <c r="BA25" s="57">
        <f>'BAR BB| Open rates'!BA25*0.87*0.9+25</f>
        <v>42855.1</v>
      </c>
      <c r="BB25" s="57">
        <f>'BAR BB| Open rates'!BB25*0.87*0.9+25</f>
        <v>41289.1</v>
      </c>
      <c r="BC25" s="57">
        <f>'BAR BB| Open rates'!BC25*0.87*0.9+25</f>
        <v>42855.1</v>
      </c>
      <c r="BD25" s="57">
        <f>'BAR BB| Open rates'!BD25*0.87*0.9+25</f>
        <v>41289.1</v>
      </c>
      <c r="BE25" s="57">
        <f>'BAR BB| Open rates'!BE25*0.87*0.9+25</f>
        <v>34868.5</v>
      </c>
      <c r="BF25" s="57">
        <f>'BAR BB| Open rates'!BF25*0.87*0.9+25</f>
        <v>33537.4</v>
      </c>
      <c r="BG25" s="57">
        <f>'BAR BB| Open rates'!BG25*0.87*0.9+25</f>
        <v>31971.4</v>
      </c>
      <c r="BH25" s="57">
        <f>'BAR BB| Open rates'!BH25*0.87*0.9+25</f>
        <v>31971.4</v>
      </c>
      <c r="BI25" s="57">
        <f>'BAR BB| Open rates'!BI25*0.87*0.9+25</f>
        <v>31188.400000000001</v>
      </c>
      <c r="BJ25" s="57">
        <f>'BAR BB| Open rates'!BJ25*0.87*0.9+25</f>
        <v>31971.4</v>
      </c>
      <c r="BK25" s="57">
        <f>'BAR BB| Open rates'!BK25*0.87*0.9+25</f>
        <v>31188.400000000001</v>
      </c>
      <c r="BL25" s="57">
        <f>'BAR BB| Open rates'!BL25*0.87*0.9+25</f>
        <v>31971.4</v>
      </c>
    </row>
    <row r="26" spans="1:64" s="36" customFormat="1" ht="12" customHeight="1" x14ac:dyDescent="0.2">
      <c r="A26" s="237">
        <v>3</v>
      </c>
      <c r="B26" s="57">
        <f>'BAR BB| Open rates'!B26*0.87*0.9+25</f>
        <v>46770.1</v>
      </c>
      <c r="C26" s="57">
        <f>'BAR BB| Open rates'!C26*0.87*0.9+25</f>
        <v>43638.1</v>
      </c>
      <c r="D26" s="57">
        <f>'BAR BB| Open rates'!D26*0.87*0.9+25</f>
        <v>43638.1</v>
      </c>
      <c r="E26" s="57">
        <f>'BAR BB| Open rates'!E26*0.87*0.9+25</f>
        <v>46770.1</v>
      </c>
      <c r="F26" s="57">
        <f>'BAR BB| Open rates'!F26*0.87*0.9+25</f>
        <v>43638.1</v>
      </c>
      <c r="G26" s="57">
        <f>'BAR BB| Open rates'!G26*0.87*0.9+25</f>
        <v>43638.1</v>
      </c>
      <c r="H26" s="57">
        <f>'BAR BB| Open rates'!H26*0.87*0.9+25</f>
        <v>38157.1</v>
      </c>
      <c r="I26" s="57">
        <f>'BAR BB| Open rates'!I26*0.87*0.9+25</f>
        <v>36434.5</v>
      </c>
      <c r="J26" s="57">
        <f>'BAR BB| Open rates'!J26*0.87*0.9+25</f>
        <v>35103.4</v>
      </c>
      <c r="K26" s="57">
        <f>'BAR BB| Open rates'!K26*0.87*0.9+25</f>
        <v>33537.4</v>
      </c>
      <c r="L26" s="57">
        <f>'BAR BB| Open rates'!L26*0.87*0.9+25</f>
        <v>35103.4</v>
      </c>
      <c r="M26" s="57">
        <f>'BAR BB| Open rates'!M26*0.87*0.9+25</f>
        <v>33537.4</v>
      </c>
      <c r="N26" s="57">
        <f>'BAR BB| Open rates'!N26*0.87*0.9+25</f>
        <v>35103.4</v>
      </c>
      <c r="O26" s="57">
        <f>'BAR BB| Open rates'!O26*0.87*0.9+25</f>
        <v>33537.4</v>
      </c>
      <c r="P26" s="57">
        <f>'BAR BB| Open rates'!P26*0.87*0.9+25</f>
        <v>35103.4</v>
      </c>
      <c r="Q26" s="57">
        <f>'BAR BB| Open rates'!Q26*0.87*0.9+25</f>
        <v>33537.4</v>
      </c>
      <c r="R26" s="57">
        <f>'BAR BB| Open rates'!R26*0.87*0.9+25</f>
        <v>33537.4</v>
      </c>
      <c r="S26" s="57">
        <f>'BAR BB| Open rates'!S26*0.87*0.9+25</f>
        <v>35103.4</v>
      </c>
      <c r="T26" s="57">
        <f>'BAR BB| Open rates'!T26*0.87*0.9+25</f>
        <v>33537.4</v>
      </c>
      <c r="U26" s="57">
        <f>'BAR BB| Open rates'!U26*0.87*0.9+25</f>
        <v>35103.4</v>
      </c>
      <c r="V26" s="57">
        <f>'BAR BB| Open rates'!V26*0.87*0.9+25</f>
        <v>35103.4</v>
      </c>
      <c r="W26" s="57">
        <f>'BAR BB| Open rates'!W26*0.87*0.9+25</f>
        <v>38157.1</v>
      </c>
      <c r="X26" s="57">
        <f>'BAR BB| Open rates'!X26*0.87*0.9+25</f>
        <v>43638.1</v>
      </c>
      <c r="Y26" s="57">
        <f>'BAR BB| Open rates'!Y26*0.87*0.9+25</f>
        <v>145584.70000000001</v>
      </c>
      <c r="Z26" s="57">
        <f>'BAR BB| Open rates'!Z26*0.87*0.9+25</f>
        <v>161166.39999999999</v>
      </c>
      <c r="AA26" s="57">
        <f>'BAR BB| Open rates'!AA26*0.87*0.9+25</f>
        <v>168996.4</v>
      </c>
      <c r="AB26" s="57">
        <f>'BAR BB| Open rates'!AB26*0.87*0.9+25</f>
        <v>176904.7</v>
      </c>
      <c r="AC26" s="57">
        <f>'BAR BB| Open rates'!AC26*0.87*0.9+25</f>
        <v>171110.5</v>
      </c>
      <c r="AD26" s="57">
        <f>'BAR BB| Open rates'!AD26*0.87*0.9+25</f>
        <v>168996.4</v>
      </c>
      <c r="AE26" s="57">
        <f>'BAR BB| Open rates'!AE26*0.87*0.9+25</f>
        <v>83571.100000000006</v>
      </c>
      <c r="AF26" s="57">
        <f>'BAR BB| Open rates'!AF26*0.87*0.9+25</f>
        <v>75741.100000000006</v>
      </c>
      <c r="AG26" s="57">
        <f>'BAR BB| Open rates'!AG26*0.87*0.9+25</f>
        <v>46770.1</v>
      </c>
      <c r="AH26" s="57">
        <f>'BAR BB| Open rates'!AH26*0.87*0.9+25</f>
        <v>50685.1</v>
      </c>
      <c r="AI26" s="57">
        <f>'BAR BB| Open rates'!AI26*0.87*0.9+25</f>
        <v>49119.1</v>
      </c>
      <c r="AJ26" s="57">
        <f>'BAR BB| Open rates'!AJ26*0.87*0.9+25</f>
        <v>46770.1</v>
      </c>
      <c r="AK26" s="57">
        <f>'BAR BB| Open rates'!AK26*0.87*0.9+25</f>
        <v>49119.1</v>
      </c>
      <c r="AL26" s="57">
        <f>'BAR BB| Open rates'!AL26*0.87*0.9+25</f>
        <v>46770.1</v>
      </c>
      <c r="AM26" s="57">
        <f>'BAR BB| Open rates'!AM26*0.87*0.9+25</f>
        <v>49119.1</v>
      </c>
      <c r="AN26" s="57">
        <f>'BAR BB| Open rates'!AN26*0.87*0.9+25</f>
        <v>54600.1</v>
      </c>
      <c r="AO26" s="57">
        <f>'BAR BB| Open rates'!AO26*0.87*0.9+25</f>
        <v>56949.1</v>
      </c>
      <c r="AP26" s="57">
        <f>'BAR BB| Open rates'!AP26*0.87*0.9+25</f>
        <v>66345.100000000006</v>
      </c>
      <c r="AQ26" s="57">
        <f>'BAR BB| Open rates'!AQ26*0.87*0.9+25</f>
        <v>66345.100000000006</v>
      </c>
      <c r="AR26" s="57">
        <f>'BAR BB| Open rates'!AR26*0.87*0.9+25</f>
        <v>68615.8</v>
      </c>
      <c r="AS26" s="57">
        <f>'BAR BB| Open rates'!AS26*0.87*0.9+25</f>
        <v>66345.100000000006</v>
      </c>
      <c r="AT26" s="57">
        <f>'BAR BB| Open rates'!AT26*0.87*0.9+25</f>
        <v>68615.8</v>
      </c>
      <c r="AU26" s="57">
        <f>'BAR BB| Open rates'!AU26*0.87*0.9+25</f>
        <v>66345.100000000006</v>
      </c>
      <c r="AV26" s="57">
        <f>'BAR BB| Open rates'!AV26*0.87*0.9+25</f>
        <v>81535.3</v>
      </c>
      <c r="AW26" s="57">
        <f>'BAR BB| Open rates'!AW26*0.87*0.9+25</f>
        <v>66971.5</v>
      </c>
      <c r="AX26" s="57">
        <f>'BAR BB| Open rates'!AX26*0.87*0.9+25</f>
        <v>52251.1</v>
      </c>
      <c r="AY26" s="57">
        <f>'BAR BB| Open rates'!AY26*0.87*0.9+25</f>
        <v>49119.1</v>
      </c>
      <c r="AZ26" s="57">
        <f>'BAR BB| Open rates'!AZ26*0.87*0.9+25</f>
        <v>52251.1</v>
      </c>
      <c r="BA26" s="57">
        <f>'BAR BB| Open rates'!BA26*0.87*0.9+25</f>
        <v>45204.1</v>
      </c>
      <c r="BB26" s="57">
        <f>'BAR BB| Open rates'!BB26*0.87*0.9+25</f>
        <v>43638.1</v>
      </c>
      <c r="BC26" s="57">
        <f>'BAR BB| Open rates'!BC26*0.87*0.9+25</f>
        <v>45204.1</v>
      </c>
      <c r="BD26" s="57">
        <f>'BAR BB| Open rates'!BD26*0.87*0.9+25</f>
        <v>43638.1</v>
      </c>
      <c r="BE26" s="57">
        <f>'BAR BB| Open rates'!BE26*0.87*0.9+25</f>
        <v>37217.5</v>
      </c>
      <c r="BF26" s="57">
        <f>'BAR BB| Open rates'!BF26*0.87*0.9+25</f>
        <v>35886.400000000001</v>
      </c>
      <c r="BG26" s="57">
        <f>'BAR BB| Open rates'!BG26*0.87*0.9+25</f>
        <v>34320.400000000001</v>
      </c>
      <c r="BH26" s="57">
        <f>'BAR BB| Open rates'!BH26*0.87*0.9+25</f>
        <v>34320.400000000001</v>
      </c>
      <c r="BI26" s="57">
        <f>'BAR BB| Open rates'!BI26*0.87*0.9+25</f>
        <v>33537.4</v>
      </c>
      <c r="BJ26" s="57">
        <f>'BAR BB| Open rates'!BJ26*0.87*0.9+25</f>
        <v>34320.400000000001</v>
      </c>
      <c r="BK26" s="57">
        <f>'BAR BB| Open rates'!BK26*0.87*0.9+25</f>
        <v>33537.4</v>
      </c>
      <c r="BL26" s="57">
        <f>'BAR BB| Open rates'!BL26*0.87*0.9+25</f>
        <v>34320.400000000001</v>
      </c>
    </row>
    <row r="27" spans="1:64" s="36" customFormat="1" ht="12" customHeight="1" x14ac:dyDescent="0.2">
      <c r="A27" s="237">
        <v>4</v>
      </c>
      <c r="B27" s="57">
        <f>'BAR BB| Open rates'!B27*0.87*0.9+25</f>
        <v>48727.6</v>
      </c>
      <c r="C27" s="57">
        <f>'BAR BB| Open rates'!C27*0.87*0.9+25</f>
        <v>45595.6</v>
      </c>
      <c r="D27" s="57">
        <f>'BAR BB| Open rates'!D27*0.87*0.9+25</f>
        <v>45595.6</v>
      </c>
      <c r="E27" s="57">
        <f>'BAR BB| Open rates'!E27*0.87*0.9+25</f>
        <v>48727.6</v>
      </c>
      <c r="F27" s="57">
        <f>'BAR BB| Open rates'!F27*0.87*0.9+25</f>
        <v>45595.6</v>
      </c>
      <c r="G27" s="57">
        <f>'BAR BB| Open rates'!G27*0.87*0.9+25</f>
        <v>45595.6</v>
      </c>
      <c r="H27" s="57">
        <f>'BAR BB| Open rates'!H27*0.87*0.9+25</f>
        <v>40114.6</v>
      </c>
      <c r="I27" s="57">
        <f>'BAR BB| Open rates'!I27*0.87*0.9+25</f>
        <v>38392</v>
      </c>
      <c r="J27" s="57">
        <f>'BAR BB| Open rates'!J27*0.87*0.9+25</f>
        <v>37060.9</v>
      </c>
      <c r="K27" s="57">
        <f>'BAR BB| Open rates'!K27*0.87*0.9+25</f>
        <v>35494.9</v>
      </c>
      <c r="L27" s="57">
        <f>'BAR BB| Open rates'!L27*0.87*0.9+25</f>
        <v>37060.9</v>
      </c>
      <c r="M27" s="57">
        <f>'BAR BB| Open rates'!M27*0.87*0.9+25</f>
        <v>35494.9</v>
      </c>
      <c r="N27" s="57">
        <f>'BAR BB| Open rates'!N27*0.87*0.9+25</f>
        <v>37060.9</v>
      </c>
      <c r="O27" s="57">
        <f>'BAR BB| Open rates'!O27*0.87*0.9+25</f>
        <v>35494.9</v>
      </c>
      <c r="P27" s="57">
        <f>'BAR BB| Open rates'!P27*0.87*0.9+25</f>
        <v>37060.9</v>
      </c>
      <c r="Q27" s="57">
        <f>'BAR BB| Open rates'!Q27*0.87*0.9+25</f>
        <v>35494.9</v>
      </c>
      <c r="R27" s="57">
        <f>'BAR BB| Open rates'!R27*0.87*0.9+25</f>
        <v>35494.9</v>
      </c>
      <c r="S27" s="57">
        <f>'BAR BB| Open rates'!S27*0.87*0.9+25</f>
        <v>37060.9</v>
      </c>
      <c r="T27" s="57">
        <f>'BAR BB| Open rates'!T27*0.87*0.9+25</f>
        <v>35494.9</v>
      </c>
      <c r="U27" s="57">
        <f>'BAR BB| Open rates'!U27*0.87*0.9+25</f>
        <v>37060.9</v>
      </c>
      <c r="V27" s="57">
        <f>'BAR BB| Open rates'!V27*0.87*0.9+25</f>
        <v>37060.9</v>
      </c>
      <c r="W27" s="57">
        <f>'BAR BB| Open rates'!W27*0.87*0.9+25</f>
        <v>40114.6</v>
      </c>
      <c r="X27" s="57">
        <f>'BAR BB| Open rates'!X27*0.87*0.9+25</f>
        <v>45595.6</v>
      </c>
      <c r="Y27" s="57">
        <f>'BAR BB| Open rates'!Y27*0.87*0.9+25</f>
        <v>147933.70000000001</v>
      </c>
      <c r="Z27" s="57">
        <f>'BAR BB| Open rates'!Z27*0.87*0.9+25</f>
        <v>163515.4</v>
      </c>
      <c r="AA27" s="57">
        <f>'BAR BB| Open rates'!AA27*0.87*0.9+25</f>
        <v>171345.4</v>
      </c>
      <c r="AB27" s="57">
        <f>'BAR BB| Open rates'!AB27*0.87*0.9+25</f>
        <v>179253.7</v>
      </c>
      <c r="AC27" s="57">
        <f>'BAR BB| Open rates'!AC27*0.87*0.9+25</f>
        <v>173459.5</v>
      </c>
      <c r="AD27" s="57">
        <f>'BAR BB| Open rates'!AD27*0.87*0.9+25</f>
        <v>171345.4</v>
      </c>
      <c r="AE27" s="57">
        <f>'BAR BB| Open rates'!AE27*0.87*0.9+25</f>
        <v>85920.1</v>
      </c>
      <c r="AF27" s="57">
        <f>'BAR BB| Open rates'!AF27*0.87*0.9+25</f>
        <v>78090.100000000006</v>
      </c>
      <c r="AG27" s="57">
        <f>'BAR BB| Open rates'!AG27*0.87*0.9+25</f>
        <v>49119.1</v>
      </c>
      <c r="AH27" s="57">
        <f>'BAR BB| Open rates'!AH27*0.87*0.9+25</f>
        <v>53034.1</v>
      </c>
      <c r="AI27" s="57">
        <f>'BAR BB| Open rates'!AI27*0.87*0.9+25</f>
        <v>51468.1</v>
      </c>
      <c r="AJ27" s="57">
        <f>'BAR BB| Open rates'!AJ27*0.87*0.9+25</f>
        <v>49119.1</v>
      </c>
      <c r="AK27" s="57">
        <f>'BAR BB| Open rates'!AK27*0.87*0.9+25</f>
        <v>51468.1</v>
      </c>
      <c r="AL27" s="57">
        <f>'BAR BB| Open rates'!AL27*0.87*0.9+25</f>
        <v>49119.1</v>
      </c>
      <c r="AM27" s="57">
        <f>'BAR BB| Open rates'!AM27*0.87*0.9+25</f>
        <v>51468.1</v>
      </c>
      <c r="AN27" s="57">
        <f>'BAR BB| Open rates'!AN27*0.87*0.9+25</f>
        <v>56949.1</v>
      </c>
      <c r="AO27" s="57">
        <f>'BAR BB| Open rates'!AO27*0.87*0.9+25</f>
        <v>59298.1</v>
      </c>
      <c r="AP27" s="57">
        <f>'BAR BB| Open rates'!AP27*0.87*0.9+25</f>
        <v>68694.100000000006</v>
      </c>
      <c r="AQ27" s="57">
        <f>'BAR BB| Open rates'!AQ27*0.87*0.9+25</f>
        <v>68694.100000000006</v>
      </c>
      <c r="AR27" s="57">
        <f>'BAR BB| Open rates'!AR27*0.87*0.9+25</f>
        <v>70964.800000000003</v>
      </c>
      <c r="AS27" s="57">
        <f>'BAR BB| Open rates'!AS27*0.87*0.9+25</f>
        <v>68694.100000000006</v>
      </c>
      <c r="AT27" s="57">
        <f>'BAR BB| Open rates'!AT27*0.87*0.9+25</f>
        <v>70964.800000000003</v>
      </c>
      <c r="AU27" s="57">
        <f>'BAR BB| Open rates'!AU27*0.87*0.9+25</f>
        <v>68694.100000000006</v>
      </c>
      <c r="AV27" s="57">
        <f>'BAR BB| Open rates'!AV27*0.87*0.9+25</f>
        <v>83884.3</v>
      </c>
      <c r="AW27" s="57">
        <f>'BAR BB| Open rates'!AW27*0.87*0.9+25</f>
        <v>69320.5</v>
      </c>
      <c r="AX27" s="57">
        <f>'BAR BB| Open rates'!AX27*0.87*0.9+25</f>
        <v>54600.1</v>
      </c>
      <c r="AY27" s="57">
        <f>'BAR BB| Open rates'!AY27*0.87*0.9+25</f>
        <v>51468.1</v>
      </c>
      <c r="AZ27" s="57">
        <f>'BAR BB| Open rates'!AZ27*0.87*0.9+25</f>
        <v>54600.1</v>
      </c>
      <c r="BA27" s="57">
        <f>'BAR BB| Open rates'!BA27*0.87*0.9+25</f>
        <v>47553.1</v>
      </c>
      <c r="BB27" s="57">
        <f>'BAR BB| Open rates'!BB27*0.87*0.9+25</f>
        <v>45987.1</v>
      </c>
      <c r="BC27" s="57">
        <f>'BAR BB| Open rates'!BC27*0.87*0.9+25</f>
        <v>47553.1</v>
      </c>
      <c r="BD27" s="57">
        <f>'BAR BB| Open rates'!BD27*0.87*0.9+25</f>
        <v>45987.1</v>
      </c>
      <c r="BE27" s="57">
        <f>'BAR BB| Open rates'!BE27*0.87*0.9+25</f>
        <v>39566.5</v>
      </c>
      <c r="BF27" s="57">
        <f>'BAR BB| Open rates'!BF27*0.87*0.9+25</f>
        <v>38235.4</v>
      </c>
      <c r="BG27" s="57">
        <f>'BAR BB| Open rates'!BG27*0.87*0.9+25</f>
        <v>36669.4</v>
      </c>
      <c r="BH27" s="57">
        <f>'BAR BB| Open rates'!BH27*0.87*0.9+25</f>
        <v>36669.4</v>
      </c>
      <c r="BI27" s="57">
        <f>'BAR BB| Open rates'!BI27*0.87*0.9+25</f>
        <v>35886.400000000001</v>
      </c>
      <c r="BJ27" s="57">
        <f>'BAR BB| Open rates'!BJ27*0.87*0.9+25</f>
        <v>36669.4</v>
      </c>
      <c r="BK27" s="57">
        <f>'BAR BB| Open rates'!BK27*0.87*0.9+25</f>
        <v>35886.400000000001</v>
      </c>
      <c r="BL27" s="57">
        <f>'BAR BB| Open rates'!BL27*0.87*0.9+25</f>
        <v>36669.4</v>
      </c>
    </row>
    <row r="28" spans="1:64" s="36" customFormat="1" ht="30.75"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row>
    <row r="29" spans="1:64" s="36" customFormat="1" ht="12" customHeight="1" x14ac:dyDescent="0.2">
      <c r="A29" s="237">
        <v>1</v>
      </c>
      <c r="B29" s="57">
        <f>'BAR BB| Open rates'!B29*0.87*0.9+25</f>
        <v>45987.1</v>
      </c>
      <c r="C29" s="57">
        <f>'BAR BB| Open rates'!C29*0.87*0.9+25</f>
        <v>42855.1</v>
      </c>
      <c r="D29" s="57">
        <f>'BAR BB| Open rates'!D29*0.87*0.9+25</f>
        <v>42855.1</v>
      </c>
      <c r="E29" s="57">
        <f>'BAR BB| Open rates'!E29*0.87*0.9+25</f>
        <v>45987.1</v>
      </c>
      <c r="F29" s="57">
        <f>'BAR BB| Open rates'!F29*0.87*0.9+25</f>
        <v>42855.1</v>
      </c>
      <c r="G29" s="57">
        <f>'BAR BB| Open rates'!G29*0.87*0.9+25</f>
        <v>42855.1</v>
      </c>
      <c r="H29" s="57">
        <f>'BAR BB| Open rates'!H29*0.87*0.9+25</f>
        <v>37374.1</v>
      </c>
      <c r="I29" s="57">
        <f>'BAR BB| Open rates'!I29*0.87*0.9+25</f>
        <v>35651.5</v>
      </c>
      <c r="J29" s="57">
        <f>'BAR BB| Open rates'!J29*0.87*0.9+25</f>
        <v>34320.400000000001</v>
      </c>
      <c r="K29" s="57">
        <f>'BAR BB| Open rates'!K29*0.87*0.9+25</f>
        <v>32754.400000000001</v>
      </c>
      <c r="L29" s="57">
        <f>'BAR BB| Open rates'!L29*0.87*0.9+25</f>
        <v>34320.400000000001</v>
      </c>
      <c r="M29" s="57">
        <f>'BAR BB| Open rates'!M29*0.87*0.9+25</f>
        <v>32754.400000000001</v>
      </c>
      <c r="N29" s="57">
        <f>'BAR BB| Open rates'!N29*0.87*0.9+25</f>
        <v>34320.400000000001</v>
      </c>
      <c r="O29" s="57">
        <f>'BAR BB| Open rates'!O29*0.87*0.9+25</f>
        <v>32754.400000000001</v>
      </c>
      <c r="P29" s="57">
        <f>'BAR BB| Open rates'!P29*0.87*0.9+25</f>
        <v>34320.400000000001</v>
      </c>
      <c r="Q29" s="57">
        <f>'BAR BB| Open rates'!Q29*0.87*0.9+25</f>
        <v>32754.400000000001</v>
      </c>
      <c r="R29" s="57">
        <f>'BAR BB| Open rates'!R29*0.87*0.9+25</f>
        <v>32754.400000000001</v>
      </c>
      <c r="S29" s="57">
        <f>'BAR BB| Open rates'!S29*0.87*0.9+25</f>
        <v>34320.400000000001</v>
      </c>
      <c r="T29" s="57">
        <f>'BAR BB| Open rates'!T29*0.87*0.9+25</f>
        <v>32754.400000000001</v>
      </c>
      <c r="U29" s="57">
        <f>'BAR BB| Open rates'!U29*0.87*0.9+25</f>
        <v>34320.400000000001</v>
      </c>
      <c r="V29" s="57">
        <f>'BAR BB| Open rates'!V29*0.87*0.9+25</f>
        <v>34320.400000000001</v>
      </c>
      <c r="W29" s="57">
        <f>'BAR BB| Open rates'!W29*0.87*0.9+25</f>
        <v>37374.1</v>
      </c>
      <c r="X29" s="57">
        <f>'BAR BB| Open rates'!X29*0.87*0.9+25</f>
        <v>42855.1</v>
      </c>
      <c r="Y29" s="57">
        <f>'BAR BB| Open rates'!Y29*0.87*0.9+25</f>
        <v>172206.7</v>
      </c>
      <c r="Z29" s="57">
        <f>'BAR BB| Open rates'!Z29*0.87*0.9+25</f>
        <v>187788.4</v>
      </c>
      <c r="AA29" s="57">
        <f>'BAR BB| Open rates'!AA29*0.87*0.9+25</f>
        <v>195618.4</v>
      </c>
      <c r="AB29" s="57">
        <f>'BAR BB| Open rates'!AB29*0.87*0.9+25</f>
        <v>203526.7</v>
      </c>
      <c r="AC29" s="57">
        <f>'BAR BB| Open rates'!AC29*0.87*0.9+25</f>
        <v>197732.5</v>
      </c>
      <c r="AD29" s="57">
        <f>'BAR BB| Open rates'!AD29*0.87*0.9+25</f>
        <v>195618.4</v>
      </c>
      <c r="AE29" s="57">
        <f>'BAR BB| Open rates'!AE29*0.87*0.9+25</f>
        <v>82788.100000000006</v>
      </c>
      <c r="AF29" s="57">
        <f>'BAR BB| Open rates'!AF29*0.87*0.9+25</f>
        <v>74958.100000000006</v>
      </c>
      <c r="AG29" s="57">
        <f>'BAR BB| Open rates'!AG29*0.87*0.9+25</f>
        <v>45987.1</v>
      </c>
      <c r="AH29" s="57">
        <f>'BAR BB| Open rates'!AH29*0.87*0.9+25</f>
        <v>49902.1</v>
      </c>
      <c r="AI29" s="57">
        <f>'BAR BB| Open rates'!AI29*0.87*0.9+25</f>
        <v>48336.1</v>
      </c>
      <c r="AJ29" s="57">
        <f>'BAR BB| Open rates'!AJ29*0.87*0.9+25</f>
        <v>45987.1</v>
      </c>
      <c r="AK29" s="57">
        <f>'BAR BB| Open rates'!AK29*0.87*0.9+25</f>
        <v>48336.1</v>
      </c>
      <c r="AL29" s="57">
        <f>'BAR BB| Open rates'!AL29*0.87*0.9+25</f>
        <v>45987.1</v>
      </c>
      <c r="AM29" s="57">
        <f>'BAR BB| Open rates'!AM29*0.87*0.9+25</f>
        <v>48336.1</v>
      </c>
      <c r="AN29" s="57">
        <f>'BAR BB| Open rates'!AN29*0.87*0.9+25</f>
        <v>53817.1</v>
      </c>
      <c r="AO29" s="57">
        <f>'BAR BB| Open rates'!AO29*0.87*0.9+25</f>
        <v>56166.1</v>
      </c>
      <c r="AP29" s="57">
        <f>'BAR BB| Open rates'!AP29*0.87*0.9+25</f>
        <v>66345.100000000006</v>
      </c>
      <c r="AQ29" s="57">
        <f>'BAR BB| Open rates'!AQ29*0.87*0.9+25</f>
        <v>66345.100000000006</v>
      </c>
      <c r="AR29" s="57">
        <f>'BAR BB| Open rates'!AR29*0.87*0.9+25</f>
        <v>68615.8</v>
      </c>
      <c r="AS29" s="57">
        <f>'BAR BB| Open rates'!AS29*0.87*0.9+25</f>
        <v>66345.100000000006</v>
      </c>
      <c r="AT29" s="57">
        <f>'BAR BB| Open rates'!AT29*0.87*0.9+25</f>
        <v>68615.8</v>
      </c>
      <c r="AU29" s="57">
        <f>'BAR BB| Open rates'!AU29*0.87*0.9+25</f>
        <v>66345.100000000006</v>
      </c>
      <c r="AV29" s="57">
        <f>'BAR BB| Open rates'!AV29*0.87*0.9+25</f>
        <v>87877.6</v>
      </c>
      <c r="AW29" s="57">
        <f>'BAR BB| Open rates'!AW29*0.87*0.9+25</f>
        <v>63839.5</v>
      </c>
      <c r="AX29" s="57">
        <f>'BAR BB| Open rates'!AX29*0.87*0.9+25</f>
        <v>49119.1</v>
      </c>
      <c r="AY29" s="57">
        <f>'BAR BB| Open rates'!AY29*0.87*0.9+25</f>
        <v>45987.1</v>
      </c>
      <c r="AZ29" s="57">
        <f>'BAR BB| Open rates'!AZ29*0.87*0.9+25</f>
        <v>49119.1</v>
      </c>
      <c r="BA29" s="57">
        <f>'BAR BB| Open rates'!BA29*0.87*0.9+25</f>
        <v>42072.1</v>
      </c>
      <c r="BB29" s="57">
        <f>'BAR BB| Open rates'!BB29*0.87*0.9+25</f>
        <v>40506.1</v>
      </c>
      <c r="BC29" s="57">
        <f>'BAR BB| Open rates'!BC29*0.87*0.9+25</f>
        <v>42072.1</v>
      </c>
      <c r="BD29" s="57">
        <f>'BAR BB| Open rates'!BD29*0.87*0.9+25</f>
        <v>40506.1</v>
      </c>
      <c r="BE29" s="57">
        <f>'BAR BB| Open rates'!BE29*0.87*0.9+25</f>
        <v>35651.5</v>
      </c>
      <c r="BF29" s="57">
        <f>'BAR BB| Open rates'!BF29*0.87*0.9+25</f>
        <v>34320.400000000001</v>
      </c>
      <c r="BG29" s="57">
        <f>'BAR BB| Open rates'!BG29*0.87*0.9+25</f>
        <v>32754.400000000001</v>
      </c>
      <c r="BH29" s="57">
        <f>'BAR BB| Open rates'!BH29*0.87*0.9+25</f>
        <v>32754.400000000001</v>
      </c>
      <c r="BI29" s="57">
        <f>'BAR BB| Open rates'!BI29*0.87*0.9+25</f>
        <v>31971.4</v>
      </c>
      <c r="BJ29" s="57">
        <f>'BAR BB| Open rates'!BJ29*0.87*0.9+25</f>
        <v>32754.400000000001</v>
      </c>
      <c r="BK29" s="57">
        <f>'BAR BB| Open rates'!BK29*0.87*0.9+25</f>
        <v>31971.4</v>
      </c>
      <c r="BL29" s="57">
        <f>'BAR BB| Open rates'!BL29*0.87*0.9+25</f>
        <v>32754.400000000001</v>
      </c>
    </row>
    <row r="30" spans="1:64" s="36" customFormat="1" ht="12" customHeight="1" x14ac:dyDescent="0.2">
      <c r="A30" s="237">
        <v>2</v>
      </c>
      <c r="B30" s="57">
        <f>'BAR BB| Open rates'!B30*0.87*0.9+25</f>
        <v>47944.6</v>
      </c>
      <c r="C30" s="57">
        <f>'BAR BB| Open rates'!C30*0.87*0.9+25</f>
        <v>44812.6</v>
      </c>
      <c r="D30" s="57">
        <f>'BAR BB| Open rates'!D30*0.87*0.9+25</f>
        <v>44812.6</v>
      </c>
      <c r="E30" s="57">
        <f>'BAR BB| Open rates'!E30*0.87*0.9+25</f>
        <v>47944.6</v>
      </c>
      <c r="F30" s="57">
        <f>'BAR BB| Open rates'!F30*0.87*0.9+25</f>
        <v>44812.6</v>
      </c>
      <c r="G30" s="57">
        <f>'BAR BB| Open rates'!G30*0.87*0.9+25</f>
        <v>44812.6</v>
      </c>
      <c r="H30" s="57">
        <f>'BAR BB| Open rates'!H30*0.87*0.9+25</f>
        <v>39331.599999999999</v>
      </c>
      <c r="I30" s="57">
        <f>'BAR BB| Open rates'!I30*0.87*0.9+25</f>
        <v>37609</v>
      </c>
      <c r="J30" s="57">
        <f>'BAR BB| Open rates'!J30*0.87*0.9+25</f>
        <v>36277.9</v>
      </c>
      <c r="K30" s="57">
        <f>'BAR BB| Open rates'!K30*0.87*0.9+25</f>
        <v>34711.9</v>
      </c>
      <c r="L30" s="57">
        <f>'BAR BB| Open rates'!L30*0.87*0.9+25</f>
        <v>36277.9</v>
      </c>
      <c r="M30" s="57">
        <f>'BAR BB| Open rates'!M30*0.87*0.9+25</f>
        <v>34711.9</v>
      </c>
      <c r="N30" s="57">
        <f>'BAR BB| Open rates'!N30*0.87*0.9+25</f>
        <v>36277.9</v>
      </c>
      <c r="O30" s="57">
        <f>'BAR BB| Open rates'!O30*0.87*0.9+25</f>
        <v>34711.9</v>
      </c>
      <c r="P30" s="57">
        <f>'BAR BB| Open rates'!P30*0.87*0.9+25</f>
        <v>36277.9</v>
      </c>
      <c r="Q30" s="57">
        <f>'BAR BB| Open rates'!Q30*0.87*0.9+25</f>
        <v>34711.9</v>
      </c>
      <c r="R30" s="57">
        <f>'BAR BB| Open rates'!R30*0.87*0.9+25</f>
        <v>34711.9</v>
      </c>
      <c r="S30" s="57">
        <f>'BAR BB| Open rates'!S30*0.87*0.9+25</f>
        <v>36277.9</v>
      </c>
      <c r="T30" s="57">
        <f>'BAR BB| Open rates'!T30*0.87*0.9+25</f>
        <v>34711.9</v>
      </c>
      <c r="U30" s="57">
        <f>'BAR BB| Open rates'!U30*0.87*0.9+25</f>
        <v>36277.9</v>
      </c>
      <c r="V30" s="57">
        <f>'BAR BB| Open rates'!V30*0.87*0.9+25</f>
        <v>36277.9</v>
      </c>
      <c r="W30" s="57">
        <f>'BAR BB| Open rates'!W30*0.87*0.9+25</f>
        <v>39331.599999999999</v>
      </c>
      <c r="X30" s="57">
        <f>'BAR BB| Open rates'!X30*0.87*0.9+25</f>
        <v>44812.6</v>
      </c>
      <c r="Y30" s="57">
        <f>'BAR BB| Open rates'!Y30*0.87*0.9+25</f>
        <v>174555.7</v>
      </c>
      <c r="Z30" s="57">
        <f>'BAR BB| Open rates'!Z30*0.87*0.9+25</f>
        <v>190137.4</v>
      </c>
      <c r="AA30" s="57">
        <f>'BAR BB| Open rates'!AA30*0.87*0.9+25</f>
        <v>197967.4</v>
      </c>
      <c r="AB30" s="57">
        <f>'BAR BB| Open rates'!AB30*0.87*0.9+25</f>
        <v>205875.7</v>
      </c>
      <c r="AC30" s="57">
        <f>'BAR BB| Open rates'!AC30*0.87*0.9+25</f>
        <v>200081.5</v>
      </c>
      <c r="AD30" s="57">
        <f>'BAR BB| Open rates'!AD30*0.87*0.9+25</f>
        <v>197967.4</v>
      </c>
      <c r="AE30" s="57">
        <f>'BAR BB| Open rates'!AE30*0.87*0.9+25</f>
        <v>85137.1</v>
      </c>
      <c r="AF30" s="57">
        <f>'BAR BB| Open rates'!AF30*0.87*0.9+25</f>
        <v>77307.100000000006</v>
      </c>
      <c r="AG30" s="57">
        <f>'BAR BB| Open rates'!AG30*0.87*0.9+25</f>
        <v>48336.1</v>
      </c>
      <c r="AH30" s="57">
        <f>'BAR BB| Open rates'!AH30*0.87*0.9+25</f>
        <v>52251.1</v>
      </c>
      <c r="AI30" s="57">
        <f>'BAR BB| Open rates'!AI30*0.87*0.9+25</f>
        <v>50685.1</v>
      </c>
      <c r="AJ30" s="57">
        <f>'BAR BB| Open rates'!AJ30*0.87*0.9+25</f>
        <v>48336.1</v>
      </c>
      <c r="AK30" s="57">
        <f>'BAR BB| Open rates'!AK30*0.87*0.9+25</f>
        <v>50685.1</v>
      </c>
      <c r="AL30" s="57">
        <f>'BAR BB| Open rates'!AL30*0.87*0.9+25</f>
        <v>48336.1</v>
      </c>
      <c r="AM30" s="57">
        <f>'BAR BB| Open rates'!AM30*0.87*0.9+25</f>
        <v>50685.1</v>
      </c>
      <c r="AN30" s="57">
        <f>'BAR BB| Open rates'!AN30*0.87*0.9+25</f>
        <v>56166.1</v>
      </c>
      <c r="AO30" s="57">
        <f>'BAR BB| Open rates'!AO30*0.87*0.9+25</f>
        <v>58515.1</v>
      </c>
      <c r="AP30" s="57">
        <f>'BAR BB| Open rates'!AP30*0.87*0.9+25</f>
        <v>68694.100000000006</v>
      </c>
      <c r="AQ30" s="57">
        <f>'BAR BB| Open rates'!AQ30*0.87*0.9+25</f>
        <v>68694.100000000006</v>
      </c>
      <c r="AR30" s="57">
        <f>'BAR BB| Open rates'!AR30*0.87*0.9+25</f>
        <v>70964.800000000003</v>
      </c>
      <c r="AS30" s="57">
        <f>'BAR BB| Open rates'!AS30*0.87*0.9+25</f>
        <v>68694.100000000006</v>
      </c>
      <c r="AT30" s="57">
        <f>'BAR BB| Open rates'!AT30*0.87*0.9+25</f>
        <v>70964.800000000003</v>
      </c>
      <c r="AU30" s="57">
        <f>'BAR BB| Open rates'!AU30*0.87*0.9+25</f>
        <v>68694.100000000006</v>
      </c>
      <c r="AV30" s="57">
        <f>'BAR BB| Open rates'!AV30*0.87*0.9+25</f>
        <v>90226.6</v>
      </c>
      <c r="AW30" s="57">
        <f>'BAR BB| Open rates'!AW30*0.87*0.9+25</f>
        <v>66188.5</v>
      </c>
      <c r="AX30" s="57">
        <f>'BAR BB| Open rates'!AX30*0.87*0.9+25</f>
        <v>51468.1</v>
      </c>
      <c r="AY30" s="57">
        <f>'BAR BB| Open rates'!AY30*0.87*0.9+25</f>
        <v>48336.1</v>
      </c>
      <c r="AZ30" s="57">
        <f>'BAR BB| Open rates'!AZ30*0.87*0.9+25</f>
        <v>51468.1</v>
      </c>
      <c r="BA30" s="57">
        <f>'BAR BB| Open rates'!BA30*0.87*0.9+25</f>
        <v>44421.1</v>
      </c>
      <c r="BB30" s="57">
        <f>'BAR BB| Open rates'!BB30*0.87*0.9+25</f>
        <v>42855.1</v>
      </c>
      <c r="BC30" s="57">
        <f>'BAR BB| Open rates'!BC30*0.87*0.9+25</f>
        <v>44421.1</v>
      </c>
      <c r="BD30" s="57">
        <f>'BAR BB| Open rates'!BD30*0.87*0.9+25</f>
        <v>42855.1</v>
      </c>
      <c r="BE30" s="57">
        <f>'BAR BB| Open rates'!BE30*0.87*0.9+25</f>
        <v>38000.5</v>
      </c>
      <c r="BF30" s="57">
        <f>'BAR BB| Open rates'!BF30*0.87*0.9+25</f>
        <v>36669.4</v>
      </c>
      <c r="BG30" s="57">
        <f>'BAR BB| Open rates'!BG30*0.87*0.9+25</f>
        <v>35103.4</v>
      </c>
      <c r="BH30" s="57">
        <f>'BAR BB| Open rates'!BH30*0.87*0.9+25</f>
        <v>35103.4</v>
      </c>
      <c r="BI30" s="57">
        <f>'BAR BB| Open rates'!BI30*0.87*0.9+25</f>
        <v>34320.400000000001</v>
      </c>
      <c r="BJ30" s="57">
        <f>'BAR BB| Open rates'!BJ30*0.87*0.9+25</f>
        <v>35103.4</v>
      </c>
      <c r="BK30" s="57">
        <f>'BAR BB| Open rates'!BK30*0.87*0.9+25</f>
        <v>34320.400000000001</v>
      </c>
      <c r="BL30" s="57">
        <f>'BAR BB| Open rates'!BL30*0.87*0.9+25</f>
        <v>35103.4</v>
      </c>
    </row>
    <row r="31" spans="1:64" s="36" customFormat="1" ht="12" customHeight="1" x14ac:dyDescent="0.2">
      <c r="A31" s="237">
        <v>3</v>
      </c>
      <c r="B31" s="57">
        <f>'BAR BB| Open rates'!B31*0.87*0.9+25</f>
        <v>49902.1</v>
      </c>
      <c r="C31" s="57">
        <f>'BAR BB| Open rates'!C31*0.87*0.9+25</f>
        <v>46770.1</v>
      </c>
      <c r="D31" s="57">
        <f>'BAR BB| Open rates'!D31*0.87*0.9+25</f>
        <v>46770.1</v>
      </c>
      <c r="E31" s="57">
        <f>'BAR BB| Open rates'!E31*0.87*0.9+25</f>
        <v>49902.1</v>
      </c>
      <c r="F31" s="57">
        <f>'BAR BB| Open rates'!F31*0.87*0.9+25</f>
        <v>46770.1</v>
      </c>
      <c r="G31" s="57">
        <f>'BAR BB| Open rates'!G31*0.87*0.9+25</f>
        <v>46770.1</v>
      </c>
      <c r="H31" s="57">
        <f>'BAR BB| Open rates'!H31*0.87*0.9+25</f>
        <v>41289.1</v>
      </c>
      <c r="I31" s="57">
        <f>'BAR BB| Open rates'!I31*0.87*0.9+25</f>
        <v>39566.5</v>
      </c>
      <c r="J31" s="57">
        <f>'BAR BB| Open rates'!J31*0.87*0.9+25</f>
        <v>38235.4</v>
      </c>
      <c r="K31" s="57">
        <f>'BAR BB| Open rates'!K31*0.87*0.9+25</f>
        <v>36669.4</v>
      </c>
      <c r="L31" s="57">
        <f>'BAR BB| Open rates'!L31*0.87*0.9+25</f>
        <v>38235.4</v>
      </c>
      <c r="M31" s="57">
        <f>'BAR BB| Open rates'!M31*0.87*0.9+25</f>
        <v>36669.4</v>
      </c>
      <c r="N31" s="57">
        <f>'BAR BB| Open rates'!N31*0.87*0.9+25</f>
        <v>38235.4</v>
      </c>
      <c r="O31" s="57">
        <f>'BAR BB| Open rates'!O31*0.87*0.9+25</f>
        <v>36669.4</v>
      </c>
      <c r="P31" s="57">
        <f>'BAR BB| Open rates'!P31*0.87*0.9+25</f>
        <v>38235.4</v>
      </c>
      <c r="Q31" s="57">
        <f>'BAR BB| Open rates'!Q31*0.87*0.9+25</f>
        <v>36669.4</v>
      </c>
      <c r="R31" s="57">
        <f>'BAR BB| Open rates'!R31*0.87*0.9+25</f>
        <v>36669.4</v>
      </c>
      <c r="S31" s="57">
        <f>'BAR BB| Open rates'!S31*0.87*0.9+25</f>
        <v>38235.4</v>
      </c>
      <c r="T31" s="57">
        <f>'BAR BB| Open rates'!T31*0.87*0.9+25</f>
        <v>36669.4</v>
      </c>
      <c r="U31" s="57">
        <f>'BAR BB| Open rates'!U31*0.87*0.9+25</f>
        <v>38235.4</v>
      </c>
      <c r="V31" s="57">
        <f>'BAR BB| Open rates'!V31*0.87*0.9+25</f>
        <v>38235.4</v>
      </c>
      <c r="W31" s="57">
        <f>'BAR BB| Open rates'!W31*0.87*0.9+25</f>
        <v>41289.1</v>
      </c>
      <c r="X31" s="57">
        <f>'BAR BB| Open rates'!X31*0.87*0.9+25</f>
        <v>46770.1</v>
      </c>
      <c r="Y31" s="57">
        <f>'BAR BB| Open rates'!Y31*0.87*0.9+25</f>
        <v>176904.7</v>
      </c>
      <c r="Z31" s="57">
        <f>'BAR BB| Open rates'!Z31*0.87*0.9+25</f>
        <v>192486.39999999999</v>
      </c>
      <c r="AA31" s="57">
        <f>'BAR BB| Open rates'!AA31*0.87*0.9+25</f>
        <v>200316.4</v>
      </c>
      <c r="AB31" s="57">
        <f>'BAR BB| Open rates'!AB31*0.87*0.9+25</f>
        <v>208224.7</v>
      </c>
      <c r="AC31" s="57">
        <f>'BAR BB| Open rates'!AC31*0.87*0.9+25</f>
        <v>202430.5</v>
      </c>
      <c r="AD31" s="57">
        <f>'BAR BB| Open rates'!AD31*0.87*0.9+25</f>
        <v>200316.4</v>
      </c>
      <c r="AE31" s="57">
        <f>'BAR BB| Open rates'!AE31*0.87*0.9+25</f>
        <v>87486.1</v>
      </c>
      <c r="AF31" s="57">
        <f>'BAR BB| Open rates'!AF31*0.87*0.9+25</f>
        <v>79656.100000000006</v>
      </c>
      <c r="AG31" s="57">
        <f>'BAR BB| Open rates'!AG31*0.87*0.9+25</f>
        <v>50685.1</v>
      </c>
      <c r="AH31" s="57">
        <f>'BAR BB| Open rates'!AH31*0.87*0.9+25</f>
        <v>54600.1</v>
      </c>
      <c r="AI31" s="57">
        <f>'BAR BB| Open rates'!AI31*0.87*0.9+25</f>
        <v>53034.1</v>
      </c>
      <c r="AJ31" s="57">
        <f>'BAR BB| Open rates'!AJ31*0.87*0.9+25</f>
        <v>50685.1</v>
      </c>
      <c r="AK31" s="57">
        <f>'BAR BB| Open rates'!AK31*0.87*0.9+25</f>
        <v>53034.1</v>
      </c>
      <c r="AL31" s="57">
        <f>'BAR BB| Open rates'!AL31*0.87*0.9+25</f>
        <v>50685.1</v>
      </c>
      <c r="AM31" s="57">
        <f>'BAR BB| Open rates'!AM31*0.87*0.9+25</f>
        <v>53034.1</v>
      </c>
      <c r="AN31" s="57">
        <f>'BAR BB| Open rates'!AN31*0.87*0.9+25</f>
        <v>58515.1</v>
      </c>
      <c r="AO31" s="57">
        <f>'BAR BB| Open rates'!AO31*0.87*0.9+25</f>
        <v>60864.1</v>
      </c>
      <c r="AP31" s="57">
        <f>'BAR BB| Open rates'!AP31*0.87*0.9+25</f>
        <v>71043.100000000006</v>
      </c>
      <c r="AQ31" s="57">
        <f>'BAR BB| Open rates'!AQ31*0.87*0.9+25</f>
        <v>71043.100000000006</v>
      </c>
      <c r="AR31" s="57">
        <f>'BAR BB| Open rates'!AR31*0.87*0.9+25</f>
        <v>73313.8</v>
      </c>
      <c r="AS31" s="57">
        <f>'BAR BB| Open rates'!AS31*0.87*0.9+25</f>
        <v>71043.100000000006</v>
      </c>
      <c r="AT31" s="57">
        <f>'BAR BB| Open rates'!AT31*0.87*0.9+25</f>
        <v>73313.8</v>
      </c>
      <c r="AU31" s="57">
        <f>'BAR BB| Open rates'!AU31*0.87*0.9+25</f>
        <v>71043.100000000006</v>
      </c>
      <c r="AV31" s="57">
        <f>'BAR BB| Open rates'!AV31*0.87*0.9+25</f>
        <v>92575.6</v>
      </c>
      <c r="AW31" s="57">
        <f>'BAR BB| Open rates'!AW31*0.87*0.9+25</f>
        <v>68537.5</v>
      </c>
      <c r="AX31" s="57">
        <f>'BAR BB| Open rates'!AX31*0.87*0.9+25</f>
        <v>53817.1</v>
      </c>
      <c r="AY31" s="57">
        <f>'BAR BB| Open rates'!AY31*0.87*0.9+25</f>
        <v>50685.1</v>
      </c>
      <c r="AZ31" s="57">
        <f>'BAR BB| Open rates'!AZ31*0.87*0.9+25</f>
        <v>53817.1</v>
      </c>
      <c r="BA31" s="57">
        <f>'BAR BB| Open rates'!BA31*0.87*0.9+25</f>
        <v>46770.1</v>
      </c>
      <c r="BB31" s="57">
        <f>'BAR BB| Open rates'!BB31*0.87*0.9+25</f>
        <v>45204.1</v>
      </c>
      <c r="BC31" s="57">
        <f>'BAR BB| Open rates'!BC31*0.87*0.9+25</f>
        <v>46770.1</v>
      </c>
      <c r="BD31" s="57">
        <f>'BAR BB| Open rates'!BD31*0.87*0.9+25</f>
        <v>45204.1</v>
      </c>
      <c r="BE31" s="57">
        <f>'BAR BB| Open rates'!BE31*0.87*0.9+25</f>
        <v>40349.5</v>
      </c>
      <c r="BF31" s="57">
        <f>'BAR BB| Open rates'!BF31*0.87*0.9+25</f>
        <v>39018.400000000001</v>
      </c>
      <c r="BG31" s="57">
        <f>'BAR BB| Open rates'!BG31*0.87*0.9+25</f>
        <v>37452.400000000001</v>
      </c>
      <c r="BH31" s="57">
        <f>'BAR BB| Open rates'!BH31*0.87*0.9+25</f>
        <v>37452.400000000001</v>
      </c>
      <c r="BI31" s="57">
        <f>'BAR BB| Open rates'!BI31*0.87*0.9+25</f>
        <v>36669.4</v>
      </c>
      <c r="BJ31" s="57">
        <f>'BAR BB| Open rates'!BJ31*0.87*0.9+25</f>
        <v>37452.400000000001</v>
      </c>
      <c r="BK31" s="57">
        <f>'BAR BB| Open rates'!BK31*0.87*0.9+25</f>
        <v>36669.4</v>
      </c>
      <c r="BL31" s="57">
        <f>'BAR BB| Open rates'!BL31*0.87*0.9+25</f>
        <v>37452.400000000001</v>
      </c>
    </row>
    <row r="32" spans="1:64" s="36" customFormat="1" ht="12" customHeight="1" x14ac:dyDescent="0.2">
      <c r="A32" s="237">
        <v>4</v>
      </c>
      <c r="B32" s="57">
        <f>'BAR BB| Open rates'!B32*0.87*0.9+25</f>
        <v>51859.6</v>
      </c>
      <c r="C32" s="57">
        <f>'BAR BB| Open rates'!C32*0.87*0.9+25</f>
        <v>48727.6</v>
      </c>
      <c r="D32" s="57">
        <f>'BAR BB| Open rates'!D32*0.87*0.9+25</f>
        <v>48727.6</v>
      </c>
      <c r="E32" s="57">
        <f>'BAR BB| Open rates'!E32*0.87*0.9+25</f>
        <v>51859.6</v>
      </c>
      <c r="F32" s="57">
        <f>'BAR BB| Open rates'!F32*0.87*0.9+25</f>
        <v>48727.6</v>
      </c>
      <c r="G32" s="57">
        <f>'BAR BB| Open rates'!G32*0.87*0.9+25</f>
        <v>48727.6</v>
      </c>
      <c r="H32" s="57">
        <f>'BAR BB| Open rates'!H32*0.87*0.9+25</f>
        <v>43246.6</v>
      </c>
      <c r="I32" s="57">
        <f>'BAR BB| Open rates'!I32*0.87*0.9+25</f>
        <v>41524</v>
      </c>
      <c r="J32" s="57">
        <f>'BAR BB| Open rates'!J32*0.87*0.9+25</f>
        <v>40192.9</v>
      </c>
      <c r="K32" s="57">
        <f>'BAR BB| Open rates'!K32*0.87*0.9+25</f>
        <v>38626.9</v>
      </c>
      <c r="L32" s="57">
        <f>'BAR BB| Open rates'!L32*0.87*0.9+25</f>
        <v>40192.9</v>
      </c>
      <c r="M32" s="57">
        <f>'BAR BB| Open rates'!M32*0.87*0.9+25</f>
        <v>38626.9</v>
      </c>
      <c r="N32" s="57">
        <f>'BAR BB| Open rates'!N32*0.87*0.9+25</f>
        <v>40192.9</v>
      </c>
      <c r="O32" s="57">
        <f>'BAR BB| Open rates'!O32*0.87*0.9+25</f>
        <v>38626.9</v>
      </c>
      <c r="P32" s="57">
        <f>'BAR BB| Open rates'!P32*0.87*0.9+25</f>
        <v>40192.9</v>
      </c>
      <c r="Q32" s="57">
        <f>'BAR BB| Open rates'!Q32*0.87*0.9+25</f>
        <v>38626.9</v>
      </c>
      <c r="R32" s="57">
        <f>'BAR BB| Open rates'!R32*0.87*0.9+25</f>
        <v>38626.9</v>
      </c>
      <c r="S32" s="57">
        <f>'BAR BB| Open rates'!S32*0.87*0.9+25</f>
        <v>40192.9</v>
      </c>
      <c r="T32" s="57">
        <f>'BAR BB| Open rates'!T32*0.87*0.9+25</f>
        <v>38626.9</v>
      </c>
      <c r="U32" s="57">
        <f>'BAR BB| Open rates'!U32*0.87*0.9+25</f>
        <v>40192.9</v>
      </c>
      <c r="V32" s="57">
        <f>'BAR BB| Open rates'!V32*0.87*0.9+25</f>
        <v>40192.9</v>
      </c>
      <c r="W32" s="57">
        <f>'BAR BB| Open rates'!W32*0.87*0.9+25</f>
        <v>43246.6</v>
      </c>
      <c r="X32" s="57">
        <f>'BAR BB| Open rates'!X32*0.87*0.9+25</f>
        <v>48727.6</v>
      </c>
      <c r="Y32" s="57">
        <f>'BAR BB| Open rates'!Y32*0.87*0.9+25</f>
        <v>179253.7</v>
      </c>
      <c r="Z32" s="57">
        <f>'BAR BB| Open rates'!Z32*0.87*0.9+25</f>
        <v>194835.4</v>
      </c>
      <c r="AA32" s="57">
        <f>'BAR BB| Open rates'!AA32*0.87*0.9+25</f>
        <v>202665.4</v>
      </c>
      <c r="AB32" s="57">
        <f>'BAR BB| Open rates'!AB32*0.87*0.9+25</f>
        <v>210573.7</v>
      </c>
      <c r="AC32" s="57">
        <f>'BAR BB| Open rates'!AC32*0.87*0.9+25</f>
        <v>204779.5</v>
      </c>
      <c r="AD32" s="57">
        <f>'BAR BB| Open rates'!AD32*0.87*0.9+25</f>
        <v>202665.4</v>
      </c>
      <c r="AE32" s="57">
        <f>'BAR BB| Open rates'!AE32*0.87*0.9+25</f>
        <v>89835.1</v>
      </c>
      <c r="AF32" s="57">
        <f>'BAR BB| Open rates'!AF32*0.87*0.9+25</f>
        <v>82005.100000000006</v>
      </c>
      <c r="AG32" s="57">
        <f>'BAR BB| Open rates'!AG32*0.87*0.9+25</f>
        <v>53034.1</v>
      </c>
      <c r="AH32" s="57">
        <f>'BAR BB| Open rates'!AH32*0.87*0.9+25</f>
        <v>56949.1</v>
      </c>
      <c r="AI32" s="57">
        <f>'BAR BB| Open rates'!AI32*0.87*0.9+25</f>
        <v>55383.1</v>
      </c>
      <c r="AJ32" s="57">
        <f>'BAR BB| Open rates'!AJ32*0.87*0.9+25</f>
        <v>53034.1</v>
      </c>
      <c r="AK32" s="57">
        <f>'BAR BB| Open rates'!AK32*0.87*0.9+25</f>
        <v>55383.1</v>
      </c>
      <c r="AL32" s="57">
        <f>'BAR BB| Open rates'!AL32*0.87*0.9+25</f>
        <v>53034.1</v>
      </c>
      <c r="AM32" s="57">
        <f>'BAR BB| Open rates'!AM32*0.87*0.9+25</f>
        <v>55383.1</v>
      </c>
      <c r="AN32" s="57">
        <f>'BAR BB| Open rates'!AN32*0.87*0.9+25</f>
        <v>60864.1</v>
      </c>
      <c r="AO32" s="57">
        <f>'BAR BB| Open rates'!AO32*0.87*0.9+25</f>
        <v>63213.1</v>
      </c>
      <c r="AP32" s="57">
        <f>'BAR BB| Open rates'!AP32*0.87*0.9+25</f>
        <v>73392.100000000006</v>
      </c>
      <c r="AQ32" s="57">
        <f>'BAR BB| Open rates'!AQ32*0.87*0.9+25</f>
        <v>73392.100000000006</v>
      </c>
      <c r="AR32" s="57">
        <f>'BAR BB| Open rates'!AR32*0.87*0.9+25</f>
        <v>75662.8</v>
      </c>
      <c r="AS32" s="57">
        <f>'BAR BB| Open rates'!AS32*0.87*0.9+25</f>
        <v>73392.100000000006</v>
      </c>
      <c r="AT32" s="57">
        <f>'BAR BB| Open rates'!AT32*0.87*0.9+25</f>
        <v>75662.8</v>
      </c>
      <c r="AU32" s="57">
        <f>'BAR BB| Open rates'!AU32*0.87*0.9+25</f>
        <v>73392.100000000006</v>
      </c>
      <c r="AV32" s="57">
        <f>'BAR BB| Open rates'!AV32*0.87*0.9+25</f>
        <v>94924.6</v>
      </c>
      <c r="AW32" s="57">
        <f>'BAR BB| Open rates'!AW32*0.87*0.9+25</f>
        <v>70886.5</v>
      </c>
      <c r="AX32" s="57">
        <f>'BAR BB| Open rates'!AX32*0.87*0.9+25</f>
        <v>56166.1</v>
      </c>
      <c r="AY32" s="57">
        <f>'BAR BB| Open rates'!AY32*0.87*0.9+25</f>
        <v>53034.1</v>
      </c>
      <c r="AZ32" s="57">
        <f>'BAR BB| Open rates'!AZ32*0.87*0.9+25</f>
        <v>56166.1</v>
      </c>
      <c r="BA32" s="57">
        <f>'BAR BB| Open rates'!BA32*0.87*0.9+25</f>
        <v>49119.1</v>
      </c>
      <c r="BB32" s="57">
        <f>'BAR BB| Open rates'!BB32*0.87*0.9+25</f>
        <v>47553.1</v>
      </c>
      <c r="BC32" s="57">
        <f>'BAR BB| Open rates'!BC32*0.87*0.9+25</f>
        <v>49119.1</v>
      </c>
      <c r="BD32" s="57">
        <f>'BAR BB| Open rates'!BD32*0.87*0.9+25</f>
        <v>47553.1</v>
      </c>
      <c r="BE32" s="57">
        <f>'BAR BB| Open rates'!BE32*0.87*0.9+25</f>
        <v>42698.5</v>
      </c>
      <c r="BF32" s="57">
        <f>'BAR BB| Open rates'!BF32*0.87*0.9+25</f>
        <v>41367.4</v>
      </c>
      <c r="BG32" s="57">
        <f>'BAR BB| Open rates'!BG32*0.87*0.9+25</f>
        <v>39801.4</v>
      </c>
      <c r="BH32" s="57">
        <f>'BAR BB| Open rates'!BH32*0.87*0.9+25</f>
        <v>39801.4</v>
      </c>
      <c r="BI32" s="57">
        <f>'BAR BB| Open rates'!BI32*0.87*0.9+25</f>
        <v>39018.400000000001</v>
      </c>
      <c r="BJ32" s="57">
        <f>'BAR BB| Open rates'!BJ32*0.87*0.9+25</f>
        <v>39801.4</v>
      </c>
      <c r="BK32" s="57">
        <f>'BAR BB| Open rates'!BK32*0.87*0.9+25</f>
        <v>39018.400000000001</v>
      </c>
      <c r="BL32" s="57">
        <f>'BAR BB| Open rates'!BL32*0.87*0.9+25</f>
        <v>39801.4</v>
      </c>
    </row>
    <row r="33" spans="1:6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row>
    <row r="34" spans="1:64" s="36" customFormat="1" ht="12" customHeight="1" x14ac:dyDescent="0.2">
      <c r="A34" s="237">
        <v>1</v>
      </c>
      <c r="B34" s="57">
        <f>'BAR BB| Open rates'!B34*0.87*0.9+25</f>
        <v>51468.1</v>
      </c>
      <c r="C34" s="57">
        <f>'BAR BB| Open rates'!C34*0.87*0.9+25</f>
        <v>48336.1</v>
      </c>
      <c r="D34" s="57">
        <f>'BAR BB| Open rates'!D34*0.87*0.9+25</f>
        <v>48336.1</v>
      </c>
      <c r="E34" s="57">
        <f>'BAR BB| Open rates'!E34*0.87*0.9+25</f>
        <v>51468.1</v>
      </c>
      <c r="F34" s="57">
        <f>'BAR BB| Open rates'!F34*0.87*0.9+25</f>
        <v>48336.1</v>
      </c>
      <c r="G34" s="57">
        <f>'BAR BB| Open rates'!G34*0.87*0.9+25</f>
        <v>48336.1</v>
      </c>
      <c r="H34" s="57">
        <f>'BAR BB| Open rates'!H34*0.87*0.9+25</f>
        <v>42855.1</v>
      </c>
      <c r="I34" s="57">
        <f>'BAR BB| Open rates'!I34*0.87*0.9+25</f>
        <v>41132.5</v>
      </c>
      <c r="J34" s="57">
        <f>'BAR BB| Open rates'!J34*0.87*0.9+25</f>
        <v>39801.4</v>
      </c>
      <c r="K34" s="57">
        <f>'BAR BB| Open rates'!K34*0.87*0.9+25</f>
        <v>38235.4</v>
      </c>
      <c r="L34" s="57">
        <f>'BAR BB| Open rates'!L34*0.87*0.9+25</f>
        <v>39801.4</v>
      </c>
      <c r="M34" s="57">
        <f>'BAR BB| Open rates'!M34*0.87*0.9+25</f>
        <v>38235.4</v>
      </c>
      <c r="N34" s="57">
        <f>'BAR BB| Open rates'!N34*0.87*0.9+25</f>
        <v>39801.4</v>
      </c>
      <c r="O34" s="57">
        <f>'BAR BB| Open rates'!O34*0.87*0.9+25</f>
        <v>38235.4</v>
      </c>
      <c r="P34" s="57">
        <f>'BAR BB| Open rates'!P34*0.87*0.9+25</f>
        <v>39801.4</v>
      </c>
      <c r="Q34" s="57">
        <f>'BAR BB| Open rates'!Q34*0.87*0.9+25</f>
        <v>38235.4</v>
      </c>
      <c r="R34" s="57">
        <f>'BAR BB| Open rates'!R34*0.87*0.9+25</f>
        <v>38235.4</v>
      </c>
      <c r="S34" s="57">
        <f>'BAR BB| Open rates'!S34*0.87*0.9+25</f>
        <v>39801.4</v>
      </c>
      <c r="T34" s="57">
        <f>'BAR BB| Open rates'!T34*0.87*0.9+25</f>
        <v>38235.4</v>
      </c>
      <c r="U34" s="57">
        <f>'BAR BB| Open rates'!U34*0.87*0.9+25</f>
        <v>39801.4</v>
      </c>
      <c r="V34" s="57">
        <f>'BAR BB| Open rates'!V34*0.87*0.9+25</f>
        <v>39801.4</v>
      </c>
      <c r="W34" s="57">
        <f>'BAR BB| Open rates'!W34*0.87*0.9+25</f>
        <v>42855.1</v>
      </c>
      <c r="X34" s="57">
        <f>'BAR BB| Open rates'!X34*0.87*0.9+25</f>
        <v>48336.1</v>
      </c>
      <c r="Y34" s="57">
        <f>'BAR BB| Open rates'!Y34*0.87*0.9+25</f>
        <v>187866.7</v>
      </c>
      <c r="Z34" s="57">
        <f>'BAR BB| Open rates'!Z34*0.87*0.9+25</f>
        <v>203448.4</v>
      </c>
      <c r="AA34" s="57">
        <f>'BAR BB| Open rates'!AA34*0.87*0.9+25</f>
        <v>211278.4</v>
      </c>
      <c r="AB34" s="57">
        <f>'BAR BB| Open rates'!AB34*0.87*0.9+25</f>
        <v>219186.7</v>
      </c>
      <c r="AC34" s="57">
        <f>'BAR BB| Open rates'!AC34*0.87*0.9+25</f>
        <v>213392.5</v>
      </c>
      <c r="AD34" s="57">
        <f>'BAR BB| Open rates'!AD34*0.87*0.9+25</f>
        <v>211278.4</v>
      </c>
      <c r="AE34" s="57">
        <f>'BAR BB| Open rates'!AE34*0.87*0.9+25</f>
        <v>86703.1</v>
      </c>
      <c r="AF34" s="57">
        <f>'BAR BB| Open rates'!AF34*0.87*0.9+25</f>
        <v>78873.100000000006</v>
      </c>
      <c r="AG34" s="57">
        <f>'BAR BB| Open rates'!AG34*0.87*0.9+25</f>
        <v>49902.1</v>
      </c>
      <c r="AH34" s="57">
        <f>'BAR BB| Open rates'!AH34*0.87*0.9+25</f>
        <v>53817.1</v>
      </c>
      <c r="AI34" s="57">
        <f>'BAR BB| Open rates'!AI34*0.87*0.9+25</f>
        <v>52251.1</v>
      </c>
      <c r="AJ34" s="57">
        <f>'BAR BB| Open rates'!AJ34*0.87*0.9+25</f>
        <v>49902.1</v>
      </c>
      <c r="AK34" s="57">
        <f>'BAR BB| Open rates'!AK34*0.87*0.9+25</f>
        <v>52251.1</v>
      </c>
      <c r="AL34" s="57">
        <f>'BAR BB| Open rates'!AL34*0.87*0.9+25</f>
        <v>49902.1</v>
      </c>
      <c r="AM34" s="57">
        <f>'BAR BB| Open rates'!AM34*0.87*0.9+25</f>
        <v>52251.1</v>
      </c>
      <c r="AN34" s="57">
        <f>'BAR BB| Open rates'!AN34*0.87*0.9+25</f>
        <v>57732.1</v>
      </c>
      <c r="AO34" s="57">
        <f>'BAR BB| Open rates'!AO34*0.87*0.9+25</f>
        <v>60081.1</v>
      </c>
      <c r="AP34" s="57">
        <f>'BAR BB| Open rates'!AP34*0.87*0.9+25</f>
        <v>78951.400000000009</v>
      </c>
      <c r="AQ34" s="57">
        <f>'BAR BB| Open rates'!AQ34*0.87*0.9+25</f>
        <v>78951.400000000009</v>
      </c>
      <c r="AR34" s="57">
        <f>'BAR BB| Open rates'!AR34*0.87*0.9+25</f>
        <v>81222.100000000006</v>
      </c>
      <c r="AS34" s="57">
        <f>'BAR BB| Open rates'!AS34*0.87*0.9+25</f>
        <v>78951.400000000009</v>
      </c>
      <c r="AT34" s="57">
        <f>'BAR BB| Open rates'!AT34*0.87*0.9+25</f>
        <v>81222.100000000006</v>
      </c>
      <c r="AU34" s="57">
        <f>'BAR BB| Open rates'!AU34*0.87*0.9+25</f>
        <v>78951.400000000009</v>
      </c>
      <c r="AV34" s="57">
        <f>'BAR BB| Open rates'!AV34*0.87*0.9+25</f>
        <v>99622.6</v>
      </c>
      <c r="AW34" s="57">
        <f>'BAR BB| Open rates'!AW34*0.87*0.9+25</f>
        <v>81143.8</v>
      </c>
      <c r="AX34" s="57">
        <f>'BAR BB| Open rates'!AX34*0.87*0.9+25</f>
        <v>66423.400000000009</v>
      </c>
      <c r="AY34" s="57">
        <f>'BAR BB| Open rates'!AY34*0.87*0.9+25</f>
        <v>63291.4</v>
      </c>
      <c r="AZ34" s="57">
        <f>'BAR BB| Open rates'!AZ34*0.87*0.9+25</f>
        <v>66423.400000000009</v>
      </c>
      <c r="BA34" s="57">
        <f>'BAR BB| Open rates'!BA34*0.87*0.9+25</f>
        <v>59376.4</v>
      </c>
      <c r="BB34" s="57">
        <f>'BAR BB| Open rates'!BB34*0.87*0.9+25</f>
        <v>57810.400000000001</v>
      </c>
      <c r="BC34" s="57">
        <f>'BAR BB| Open rates'!BC34*0.87*0.9+25</f>
        <v>59376.4</v>
      </c>
      <c r="BD34" s="57">
        <f>'BAR BB| Open rates'!BD34*0.87*0.9+25</f>
        <v>57810.400000000001</v>
      </c>
      <c r="BE34" s="57">
        <f>'BAR BB| Open rates'!BE34*0.87*0.9+25</f>
        <v>41132.5</v>
      </c>
      <c r="BF34" s="57">
        <f>'BAR BB| Open rates'!BF34*0.87*0.9+25</f>
        <v>39801.4</v>
      </c>
      <c r="BG34" s="57">
        <f>'BAR BB| Open rates'!BG34*0.87*0.9+25</f>
        <v>38235.4</v>
      </c>
      <c r="BH34" s="57">
        <f>'BAR BB| Open rates'!BH34*0.87*0.9+25</f>
        <v>38235.4</v>
      </c>
      <c r="BI34" s="57">
        <f>'BAR BB| Open rates'!BI34*0.87*0.9+25</f>
        <v>37452.400000000001</v>
      </c>
      <c r="BJ34" s="57">
        <f>'BAR BB| Open rates'!BJ34*0.87*0.9+25</f>
        <v>38235.4</v>
      </c>
      <c r="BK34" s="57">
        <f>'BAR BB| Open rates'!BK34*0.87*0.9+25</f>
        <v>37452.400000000001</v>
      </c>
      <c r="BL34" s="57">
        <f>'BAR BB| Open rates'!BL34*0.87*0.9+25</f>
        <v>38235.4</v>
      </c>
    </row>
    <row r="35" spans="1:64" s="36" customFormat="1" ht="12" customHeight="1" x14ac:dyDescent="0.2">
      <c r="A35" s="237">
        <v>2</v>
      </c>
      <c r="B35" s="57">
        <f>'BAR BB| Open rates'!B35*0.87*0.9+25</f>
        <v>53425.599999999999</v>
      </c>
      <c r="C35" s="57">
        <f>'BAR BB| Open rates'!C35*0.87*0.9+25</f>
        <v>50293.599999999999</v>
      </c>
      <c r="D35" s="57">
        <f>'BAR BB| Open rates'!D35*0.87*0.9+25</f>
        <v>50293.599999999999</v>
      </c>
      <c r="E35" s="57">
        <f>'BAR BB| Open rates'!E35*0.87*0.9+25</f>
        <v>53425.599999999999</v>
      </c>
      <c r="F35" s="57">
        <f>'BAR BB| Open rates'!F35*0.87*0.9+25</f>
        <v>50293.599999999999</v>
      </c>
      <c r="G35" s="57">
        <f>'BAR BB| Open rates'!G35*0.87*0.9+25</f>
        <v>50293.599999999999</v>
      </c>
      <c r="H35" s="57">
        <f>'BAR BB| Open rates'!H35*0.87*0.9+25</f>
        <v>44812.6</v>
      </c>
      <c r="I35" s="57">
        <f>'BAR BB| Open rates'!I35*0.87*0.9+25</f>
        <v>43090</v>
      </c>
      <c r="J35" s="57">
        <f>'BAR BB| Open rates'!J35*0.87*0.9+25</f>
        <v>41758.9</v>
      </c>
      <c r="K35" s="57">
        <f>'BAR BB| Open rates'!K35*0.87*0.9+25</f>
        <v>40192.9</v>
      </c>
      <c r="L35" s="57">
        <f>'BAR BB| Open rates'!L35*0.87*0.9+25</f>
        <v>41758.9</v>
      </c>
      <c r="M35" s="57">
        <f>'BAR BB| Open rates'!M35*0.87*0.9+25</f>
        <v>40192.9</v>
      </c>
      <c r="N35" s="57">
        <f>'BAR BB| Open rates'!N35*0.87*0.9+25</f>
        <v>41758.9</v>
      </c>
      <c r="O35" s="57">
        <f>'BAR BB| Open rates'!O35*0.87*0.9+25</f>
        <v>40192.9</v>
      </c>
      <c r="P35" s="57">
        <f>'BAR BB| Open rates'!P35*0.87*0.9+25</f>
        <v>41758.9</v>
      </c>
      <c r="Q35" s="57">
        <f>'BAR BB| Open rates'!Q35*0.87*0.9+25</f>
        <v>40192.9</v>
      </c>
      <c r="R35" s="57">
        <f>'BAR BB| Open rates'!R35*0.87*0.9+25</f>
        <v>40192.9</v>
      </c>
      <c r="S35" s="57">
        <f>'BAR BB| Open rates'!S35*0.87*0.9+25</f>
        <v>41758.9</v>
      </c>
      <c r="T35" s="57">
        <f>'BAR BB| Open rates'!T35*0.87*0.9+25</f>
        <v>40192.9</v>
      </c>
      <c r="U35" s="57">
        <f>'BAR BB| Open rates'!U35*0.87*0.9+25</f>
        <v>41758.9</v>
      </c>
      <c r="V35" s="57">
        <f>'BAR BB| Open rates'!V35*0.87*0.9+25</f>
        <v>41758.9</v>
      </c>
      <c r="W35" s="57">
        <f>'BAR BB| Open rates'!W35*0.87*0.9+25</f>
        <v>44812.6</v>
      </c>
      <c r="X35" s="57">
        <f>'BAR BB| Open rates'!X35*0.87*0.9+25</f>
        <v>50293.599999999999</v>
      </c>
      <c r="Y35" s="57">
        <f>'BAR BB| Open rates'!Y35*0.87*0.9+25</f>
        <v>190215.7</v>
      </c>
      <c r="Z35" s="57">
        <f>'BAR BB| Open rates'!Z35*0.87*0.9+25</f>
        <v>205797.4</v>
      </c>
      <c r="AA35" s="57">
        <f>'BAR BB| Open rates'!AA35*0.87*0.9+25</f>
        <v>213627.4</v>
      </c>
      <c r="AB35" s="57">
        <f>'BAR BB| Open rates'!AB35*0.87*0.9+25</f>
        <v>221535.7</v>
      </c>
      <c r="AC35" s="57">
        <f>'BAR BB| Open rates'!AC35*0.87*0.9+25</f>
        <v>215741.5</v>
      </c>
      <c r="AD35" s="57">
        <f>'BAR BB| Open rates'!AD35*0.87*0.9+25</f>
        <v>213627.4</v>
      </c>
      <c r="AE35" s="57">
        <f>'BAR BB| Open rates'!AE35*0.87*0.9+25</f>
        <v>89052.1</v>
      </c>
      <c r="AF35" s="57">
        <f>'BAR BB| Open rates'!AF35*0.87*0.9+25</f>
        <v>81222.100000000006</v>
      </c>
      <c r="AG35" s="57">
        <f>'BAR BB| Open rates'!AG35*0.87*0.9+25</f>
        <v>52251.1</v>
      </c>
      <c r="AH35" s="57">
        <f>'BAR BB| Open rates'!AH35*0.87*0.9+25</f>
        <v>56166.1</v>
      </c>
      <c r="AI35" s="57">
        <f>'BAR BB| Open rates'!AI35*0.87*0.9+25</f>
        <v>54600.1</v>
      </c>
      <c r="AJ35" s="57">
        <f>'BAR BB| Open rates'!AJ35*0.87*0.9+25</f>
        <v>52251.1</v>
      </c>
      <c r="AK35" s="57">
        <f>'BAR BB| Open rates'!AK35*0.87*0.9+25</f>
        <v>54600.1</v>
      </c>
      <c r="AL35" s="57">
        <f>'BAR BB| Open rates'!AL35*0.87*0.9+25</f>
        <v>52251.1</v>
      </c>
      <c r="AM35" s="57">
        <f>'BAR BB| Open rates'!AM35*0.87*0.9+25</f>
        <v>54600.1</v>
      </c>
      <c r="AN35" s="57">
        <f>'BAR BB| Open rates'!AN35*0.87*0.9+25</f>
        <v>60081.1</v>
      </c>
      <c r="AO35" s="57">
        <f>'BAR BB| Open rates'!AO35*0.87*0.9+25</f>
        <v>62430.1</v>
      </c>
      <c r="AP35" s="57">
        <f>'BAR BB| Open rates'!AP35*0.87*0.9+25</f>
        <v>81300.400000000009</v>
      </c>
      <c r="AQ35" s="57">
        <f>'BAR BB| Open rates'!AQ35*0.87*0.9+25</f>
        <v>81300.400000000009</v>
      </c>
      <c r="AR35" s="57">
        <f>'BAR BB| Open rates'!AR35*0.87*0.9+25</f>
        <v>83571.100000000006</v>
      </c>
      <c r="AS35" s="57">
        <f>'BAR BB| Open rates'!AS35*0.87*0.9+25</f>
        <v>81300.400000000009</v>
      </c>
      <c r="AT35" s="57">
        <f>'BAR BB| Open rates'!AT35*0.87*0.9+25</f>
        <v>83571.100000000006</v>
      </c>
      <c r="AU35" s="57">
        <f>'BAR BB| Open rates'!AU35*0.87*0.9+25</f>
        <v>81300.400000000009</v>
      </c>
      <c r="AV35" s="57">
        <f>'BAR BB| Open rates'!AV35*0.87*0.9+25</f>
        <v>101971.6</v>
      </c>
      <c r="AW35" s="57">
        <f>'BAR BB| Open rates'!AW35*0.87*0.9+25</f>
        <v>83492.800000000003</v>
      </c>
      <c r="AX35" s="57">
        <f>'BAR BB| Open rates'!AX35*0.87*0.9+25</f>
        <v>68772.400000000009</v>
      </c>
      <c r="AY35" s="57">
        <f>'BAR BB| Open rates'!AY35*0.87*0.9+25</f>
        <v>65640.400000000009</v>
      </c>
      <c r="AZ35" s="57">
        <f>'BAR BB| Open rates'!AZ35*0.87*0.9+25</f>
        <v>68772.400000000009</v>
      </c>
      <c r="BA35" s="57">
        <f>'BAR BB| Open rates'!BA35*0.87*0.9+25</f>
        <v>61725.4</v>
      </c>
      <c r="BB35" s="57">
        <f>'BAR BB| Open rates'!BB35*0.87*0.9+25</f>
        <v>60159.4</v>
      </c>
      <c r="BC35" s="57">
        <f>'BAR BB| Open rates'!BC35*0.87*0.9+25</f>
        <v>61725.4</v>
      </c>
      <c r="BD35" s="57">
        <f>'BAR BB| Open rates'!BD35*0.87*0.9+25</f>
        <v>60159.4</v>
      </c>
      <c r="BE35" s="57">
        <f>'BAR BB| Open rates'!BE35*0.87*0.9+25</f>
        <v>43481.5</v>
      </c>
      <c r="BF35" s="57">
        <f>'BAR BB| Open rates'!BF35*0.87*0.9+25</f>
        <v>42150.400000000001</v>
      </c>
      <c r="BG35" s="57">
        <f>'BAR BB| Open rates'!BG35*0.87*0.9+25</f>
        <v>40584.400000000001</v>
      </c>
      <c r="BH35" s="57">
        <f>'BAR BB| Open rates'!BH35*0.87*0.9+25</f>
        <v>40584.400000000001</v>
      </c>
      <c r="BI35" s="57">
        <f>'BAR BB| Open rates'!BI35*0.87*0.9+25</f>
        <v>39801.4</v>
      </c>
      <c r="BJ35" s="57">
        <f>'BAR BB| Open rates'!BJ35*0.87*0.9+25</f>
        <v>40584.400000000001</v>
      </c>
      <c r="BK35" s="57">
        <f>'BAR BB| Open rates'!BK35*0.87*0.9+25</f>
        <v>39801.4</v>
      </c>
      <c r="BL35" s="57">
        <f>'BAR BB| Open rates'!BL35*0.87*0.9+25</f>
        <v>40584.400000000001</v>
      </c>
    </row>
    <row r="36" spans="1:64" s="36" customFormat="1" ht="12" customHeight="1" x14ac:dyDescent="0.2">
      <c r="A36" s="237">
        <v>3</v>
      </c>
      <c r="B36" s="57">
        <f>'BAR BB| Open rates'!B36*0.87*0.9+25</f>
        <v>55383.1</v>
      </c>
      <c r="C36" s="57">
        <f>'BAR BB| Open rates'!C36*0.87*0.9+25</f>
        <v>52251.1</v>
      </c>
      <c r="D36" s="57">
        <f>'BAR BB| Open rates'!D36*0.87*0.9+25</f>
        <v>52251.1</v>
      </c>
      <c r="E36" s="57">
        <f>'BAR BB| Open rates'!E36*0.87*0.9+25</f>
        <v>55383.1</v>
      </c>
      <c r="F36" s="57">
        <f>'BAR BB| Open rates'!F36*0.87*0.9+25</f>
        <v>52251.1</v>
      </c>
      <c r="G36" s="57">
        <f>'BAR BB| Open rates'!G36*0.87*0.9+25</f>
        <v>52251.1</v>
      </c>
      <c r="H36" s="57">
        <f>'BAR BB| Open rates'!H36*0.87*0.9+25</f>
        <v>46770.1</v>
      </c>
      <c r="I36" s="57">
        <f>'BAR BB| Open rates'!I36*0.87*0.9+25</f>
        <v>45047.5</v>
      </c>
      <c r="J36" s="57">
        <f>'BAR BB| Open rates'!J36*0.87*0.9+25</f>
        <v>43716.4</v>
      </c>
      <c r="K36" s="57">
        <f>'BAR BB| Open rates'!K36*0.87*0.9+25</f>
        <v>42150.400000000001</v>
      </c>
      <c r="L36" s="57">
        <f>'BAR BB| Open rates'!L36*0.87*0.9+25</f>
        <v>43716.4</v>
      </c>
      <c r="M36" s="57">
        <f>'BAR BB| Open rates'!M36*0.87*0.9+25</f>
        <v>42150.400000000001</v>
      </c>
      <c r="N36" s="57">
        <f>'BAR BB| Open rates'!N36*0.87*0.9+25</f>
        <v>43716.4</v>
      </c>
      <c r="O36" s="57">
        <f>'BAR BB| Open rates'!O36*0.87*0.9+25</f>
        <v>42150.400000000001</v>
      </c>
      <c r="P36" s="57">
        <f>'BAR BB| Open rates'!P36*0.87*0.9+25</f>
        <v>43716.4</v>
      </c>
      <c r="Q36" s="57">
        <f>'BAR BB| Open rates'!Q36*0.87*0.9+25</f>
        <v>42150.400000000001</v>
      </c>
      <c r="R36" s="57">
        <f>'BAR BB| Open rates'!R36*0.87*0.9+25</f>
        <v>42150.400000000001</v>
      </c>
      <c r="S36" s="57">
        <f>'BAR BB| Open rates'!S36*0.87*0.9+25</f>
        <v>43716.4</v>
      </c>
      <c r="T36" s="57">
        <f>'BAR BB| Open rates'!T36*0.87*0.9+25</f>
        <v>42150.400000000001</v>
      </c>
      <c r="U36" s="57">
        <f>'BAR BB| Open rates'!U36*0.87*0.9+25</f>
        <v>43716.4</v>
      </c>
      <c r="V36" s="57">
        <f>'BAR BB| Open rates'!V36*0.87*0.9+25</f>
        <v>43716.4</v>
      </c>
      <c r="W36" s="57">
        <f>'BAR BB| Open rates'!W36*0.87*0.9+25</f>
        <v>46770.1</v>
      </c>
      <c r="X36" s="57">
        <f>'BAR BB| Open rates'!X36*0.87*0.9+25</f>
        <v>52251.1</v>
      </c>
      <c r="Y36" s="57">
        <f>'BAR BB| Open rates'!Y36*0.87*0.9+25</f>
        <v>192564.7</v>
      </c>
      <c r="Z36" s="57">
        <f>'BAR BB| Open rates'!Z36*0.87*0.9+25</f>
        <v>208146.4</v>
      </c>
      <c r="AA36" s="57">
        <f>'BAR BB| Open rates'!AA36*0.87*0.9+25</f>
        <v>215976.4</v>
      </c>
      <c r="AB36" s="57">
        <f>'BAR BB| Open rates'!AB36*0.87*0.9+25</f>
        <v>223884.7</v>
      </c>
      <c r="AC36" s="57">
        <f>'BAR BB| Open rates'!AC36*0.87*0.9+25</f>
        <v>218090.5</v>
      </c>
      <c r="AD36" s="57">
        <f>'BAR BB| Open rates'!AD36*0.87*0.9+25</f>
        <v>215976.4</v>
      </c>
      <c r="AE36" s="57">
        <f>'BAR BB| Open rates'!AE36*0.87*0.9+25</f>
        <v>91401.1</v>
      </c>
      <c r="AF36" s="57">
        <f>'BAR BB| Open rates'!AF36*0.87*0.9+25</f>
        <v>83571.100000000006</v>
      </c>
      <c r="AG36" s="57">
        <f>'BAR BB| Open rates'!AG36*0.87*0.9+25</f>
        <v>54600.1</v>
      </c>
      <c r="AH36" s="57">
        <f>'BAR BB| Open rates'!AH36*0.87*0.9+25</f>
        <v>58515.1</v>
      </c>
      <c r="AI36" s="57">
        <f>'BAR BB| Open rates'!AI36*0.87*0.9+25</f>
        <v>56949.1</v>
      </c>
      <c r="AJ36" s="57">
        <f>'BAR BB| Open rates'!AJ36*0.87*0.9+25</f>
        <v>54600.1</v>
      </c>
      <c r="AK36" s="57">
        <f>'BAR BB| Open rates'!AK36*0.87*0.9+25</f>
        <v>56949.1</v>
      </c>
      <c r="AL36" s="57">
        <f>'BAR BB| Open rates'!AL36*0.87*0.9+25</f>
        <v>54600.1</v>
      </c>
      <c r="AM36" s="57">
        <f>'BAR BB| Open rates'!AM36*0.87*0.9+25</f>
        <v>56949.1</v>
      </c>
      <c r="AN36" s="57">
        <f>'BAR BB| Open rates'!AN36*0.87*0.9+25</f>
        <v>62430.1</v>
      </c>
      <c r="AO36" s="57">
        <f>'BAR BB| Open rates'!AO36*0.87*0.9+25</f>
        <v>64779.1</v>
      </c>
      <c r="AP36" s="57">
        <f>'BAR BB| Open rates'!AP36*0.87*0.9+25</f>
        <v>83649.400000000009</v>
      </c>
      <c r="AQ36" s="57">
        <f>'BAR BB| Open rates'!AQ36*0.87*0.9+25</f>
        <v>83649.400000000009</v>
      </c>
      <c r="AR36" s="57">
        <f>'BAR BB| Open rates'!AR36*0.87*0.9+25</f>
        <v>85920.1</v>
      </c>
      <c r="AS36" s="57">
        <f>'BAR BB| Open rates'!AS36*0.87*0.9+25</f>
        <v>83649.400000000009</v>
      </c>
      <c r="AT36" s="57">
        <f>'BAR BB| Open rates'!AT36*0.87*0.9+25</f>
        <v>85920.1</v>
      </c>
      <c r="AU36" s="57">
        <f>'BAR BB| Open rates'!AU36*0.87*0.9+25</f>
        <v>83649.400000000009</v>
      </c>
      <c r="AV36" s="57">
        <f>'BAR BB| Open rates'!AV36*0.87*0.9+25</f>
        <v>104320.6</v>
      </c>
      <c r="AW36" s="57">
        <f>'BAR BB| Open rates'!AW36*0.87*0.9+25</f>
        <v>85841.8</v>
      </c>
      <c r="AX36" s="57">
        <f>'BAR BB| Open rates'!AX36*0.87*0.9+25</f>
        <v>71121.400000000009</v>
      </c>
      <c r="AY36" s="57">
        <f>'BAR BB| Open rates'!AY36*0.87*0.9+25</f>
        <v>67989.400000000009</v>
      </c>
      <c r="AZ36" s="57">
        <f>'BAR BB| Open rates'!AZ36*0.87*0.9+25</f>
        <v>71121.400000000009</v>
      </c>
      <c r="BA36" s="57">
        <f>'BAR BB| Open rates'!BA36*0.87*0.9+25</f>
        <v>64074.400000000001</v>
      </c>
      <c r="BB36" s="57">
        <f>'BAR BB| Open rates'!BB36*0.87*0.9+25</f>
        <v>62508.4</v>
      </c>
      <c r="BC36" s="57">
        <f>'BAR BB| Open rates'!BC36*0.87*0.9+25</f>
        <v>64074.400000000001</v>
      </c>
      <c r="BD36" s="57">
        <f>'BAR BB| Open rates'!BD36*0.87*0.9+25</f>
        <v>62508.4</v>
      </c>
      <c r="BE36" s="57">
        <f>'BAR BB| Open rates'!BE36*0.87*0.9+25</f>
        <v>45830.5</v>
      </c>
      <c r="BF36" s="57">
        <f>'BAR BB| Open rates'!BF36*0.87*0.9+25</f>
        <v>44499.4</v>
      </c>
      <c r="BG36" s="57">
        <f>'BAR BB| Open rates'!BG36*0.87*0.9+25</f>
        <v>42933.4</v>
      </c>
      <c r="BH36" s="57">
        <f>'BAR BB| Open rates'!BH36*0.87*0.9+25</f>
        <v>42933.4</v>
      </c>
      <c r="BI36" s="57">
        <f>'BAR BB| Open rates'!BI36*0.87*0.9+25</f>
        <v>42150.400000000001</v>
      </c>
      <c r="BJ36" s="57">
        <f>'BAR BB| Open rates'!BJ36*0.87*0.9+25</f>
        <v>42933.4</v>
      </c>
      <c r="BK36" s="57">
        <f>'BAR BB| Open rates'!BK36*0.87*0.9+25</f>
        <v>42150.400000000001</v>
      </c>
      <c r="BL36" s="57">
        <f>'BAR BB| Open rates'!BL36*0.87*0.9+25</f>
        <v>42933.4</v>
      </c>
    </row>
    <row r="37" spans="1:64" s="36" customFormat="1" ht="12" customHeight="1" x14ac:dyDescent="0.2">
      <c r="A37" s="237">
        <v>4</v>
      </c>
      <c r="B37" s="57">
        <f>'BAR BB| Open rates'!B37*0.87*0.9+25</f>
        <v>57340.6</v>
      </c>
      <c r="C37" s="57">
        <f>'BAR BB| Open rates'!C37*0.87*0.9+25</f>
        <v>54208.6</v>
      </c>
      <c r="D37" s="57">
        <f>'BAR BB| Open rates'!D37*0.87*0.9+25</f>
        <v>54208.6</v>
      </c>
      <c r="E37" s="57">
        <f>'BAR BB| Open rates'!E37*0.87*0.9+25</f>
        <v>57340.6</v>
      </c>
      <c r="F37" s="57">
        <f>'BAR BB| Open rates'!F37*0.87*0.9+25</f>
        <v>54208.6</v>
      </c>
      <c r="G37" s="57">
        <f>'BAR BB| Open rates'!G37*0.87*0.9+25</f>
        <v>54208.6</v>
      </c>
      <c r="H37" s="57">
        <f>'BAR BB| Open rates'!H37*0.87*0.9+25</f>
        <v>48727.6</v>
      </c>
      <c r="I37" s="57">
        <f>'BAR BB| Open rates'!I37*0.87*0.9+25</f>
        <v>47005</v>
      </c>
      <c r="J37" s="57">
        <f>'BAR BB| Open rates'!J37*0.87*0.9+25</f>
        <v>45673.9</v>
      </c>
      <c r="K37" s="57">
        <f>'BAR BB| Open rates'!K37*0.87*0.9+25</f>
        <v>44107.9</v>
      </c>
      <c r="L37" s="57">
        <f>'BAR BB| Open rates'!L37*0.87*0.9+25</f>
        <v>45673.9</v>
      </c>
      <c r="M37" s="57">
        <f>'BAR BB| Open rates'!M37*0.87*0.9+25</f>
        <v>44107.9</v>
      </c>
      <c r="N37" s="57">
        <f>'BAR BB| Open rates'!N37*0.87*0.9+25</f>
        <v>45673.9</v>
      </c>
      <c r="O37" s="57">
        <f>'BAR BB| Open rates'!O37*0.87*0.9+25</f>
        <v>44107.9</v>
      </c>
      <c r="P37" s="57">
        <f>'BAR BB| Open rates'!P37*0.87*0.9+25</f>
        <v>45673.9</v>
      </c>
      <c r="Q37" s="57">
        <f>'BAR BB| Open rates'!Q37*0.87*0.9+25</f>
        <v>44107.9</v>
      </c>
      <c r="R37" s="57">
        <f>'BAR BB| Open rates'!R37*0.87*0.9+25</f>
        <v>44107.9</v>
      </c>
      <c r="S37" s="57">
        <f>'BAR BB| Open rates'!S37*0.87*0.9+25</f>
        <v>45673.9</v>
      </c>
      <c r="T37" s="57">
        <f>'BAR BB| Open rates'!T37*0.87*0.9+25</f>
        <v>44107.9</v>
      </c>
      <c r="U37" s="57">
        <f>'BAR BB| Open rates'!U37*0.87*0.9+25</f>
        <v>45673.9</v>
      </c>
      <c r="V37" s="57">
        <f>'BAR BB| Open rates'!V37*0.87*0.9+25</f>
        <v>45673.9</v>
      </c>
      <c r="W37" s="57">
        <f>'BAR BB| Open rates'!W37*0.87*0.9+25</f>
        <v>48727.6</v>
      </c>
      <c r="X37" s="57">
        <f>'BAR BB| Open rates'!X37*0.87*0.9+25</f>
        <v>54208.6</v>
      </c>
      <c r="Y37" s="57">
        <f>'BAR BB| Open rates'!Y37*0.87*0.9+25</f>
        <v>194913.7</v>
      </c>
      <c r="Z37" s="57">
        <f>'BAR BB| Open rates'!Z37*0.87*0.9+25</f>
        <v>210495.4</v>
      </c>
      <c r="AA37" s="57">
        <f>'BAR BB| Open rates'!AA37*0.87*0.9+25</f>
        <v>218325.4</v>
      </c>
      <c r="AB37" s="57">
        <f>'BAR BB| Open rates'!AB37*0.87*0.9+25</f>
        <v>226233.7</v>
      </c>
      <c r="AC37" s="57">
        <f>'BAR BB| Open rates'!AC37*0.87*0.9+25</f>
        <v>220439.5</v>
      </c>
      <c r="AD37" s="57">
        <f>'BAR BB| Open rates'!AD37*0.87*0.9+25</f>
        <v>218325.4</v>
      </c>
      <c r="AE37" s="57">
        <f>'BAR BB| Open rates'!AE37*0.87*0.9+25</f>
        <v>93750.1</v>
      </c>
      <c r="AF37" s="57">
        <f>'BAR BB| Open rates'!AF37*0.87*0.9+25</f>
        <v>85920.1</v>
      </c>
      <c r="AG37" s="57">
        <f>'BAR BB| Open rates'!AG37*0.87*0.9+25</f>
        <v>56949.1</v>
      </c>
      <c r="AH37" s="57">
        <f>'BAR BB| Open rates'!AH37*0.87*0.9+25</f>
        <v>60864.1</v>
      </c>
      <c r="AI37" s="57">
        <f>'BAR BB| Open rates'!AI37*0.87*0.9+25</f>
        <v>59298.1</v>
      </c>
      <c r="AJ37" s="57">
        <f>'BAR BB| Open rates'!AJ37*0.87*0.9+25</f>
        <v>56949.1</v>
      </c>
      <c r="AK37" s="57">
        <f>'BAR BB| Open rates'!AK37*0.87*0.9+25</f>
        <v>59298.1</v>
      </c>
      <c r="AL37" s="57">
        <f>'BAR BB| Open rates'!AL37*0.87*0.9+25</f>
        <v>56949.1</v>
      </c>
      <c r="AM37" s="57">
        <f>'BAR BB| Open rates'!AM37*0.87*0.9+25</f>
        <v>59298.1</v>
      </c>
      <c r="AN37" s="57">
        <f>'BAR BB| Open rates'!AN37*0.87*0.9+25</f>
        <v>64779.1</v>
      </c>
      <c r="AO37" s="57">
        <f>'BAR BB| Open rates'!AO37*0.87*0.9+25</f>
        <v>67128.100000000006</v>
      </c>
      <c r="AP37" s="57">
        <f>'BAR BB| Open rates'!AP37*0.87*0.9+25</f>
        <v>85998.400000000009</v>
      </c>
      <c r="AQ37" s="57">
        <f>'BAR BB| Open rates'!AQ37*0.87*0.9+25</f>
        <v>85998.400000000009</v>
      </c>
      <c r="AR37" s="57">
        <f>'BAR BB| Open rates'!AR37*0.87*0.9+25</f>
        <v>88269.1</v>
      </c>
      <c r="AS37" s="57">
        <f>'BAR BB| Open rates'!AS37*0.87*0.9+25</f>
        <v>85998.400000000009</v>
      </c>
      <c r="AT37" s="57">
        <f>'BAR BB| Open rates'!AT37*0.87*0.9+25</f>
        <v>88269.1</v>
      </c>
      <c r="AU37" s="57">
        <f>'BAR BB| Open rates'!AU37*0.87*0.9+25</f>
        <v>85998.400000000009</v>
      </c>
      <c r="AV37" s="57">
        <f>'BAR BB| Open rates'!AV37*0.87*0.9+25</f>
        <v>106669.6</v>
      </c>
      <c r="AW37" s="57">
        <f>'BAR BB| Open rates'!AW37*0.87*0.9+25</f>
        <v>88190.8</v>
      </c>
      <c r="AX37" s="57">
        <f>'BAR BB| Open rates'!AX37*0.87*0.9+25</f>
        <v>73470.400000000009</v>
      </c>
      <c r="AY37" s="57">
        <f>'BAR BB| Open rates'!AY37*0.87*0.9+25</f>
        <v>70338.400000000009</v>
      </c>
      <c r="AZ37" s="57">
        <f>'BAR BB| Open rates'!AZ37*0.87*0.9+25</f>
        <v>73470.400000000009</v>
      </c>
      <c r="BA37" s="57">
        <f>'BAR BB| Open rates'!BA37*0.87*0.9+25</f>
        <v>66423.400000000009</v>
      </c>
      <c r="BB37" s="57">
        <f>'BAR BB| Open rates'!BB37*0.87*0.9+25</f>
        <v>64857.4</v>
      </c>
      <c r="BC37" s="57">
        <f>'BAR BB| Open rates'!BC37*0.87*0.9+25</f>
        <v>66423.400000000009</v>
      </c>
      <c r="BD37" s="57">
        <f>'BAR BB| Open rates'!BD37*0.87*0.9+25</f>
        <v>64857.4</v>
      </c>
      <c r="BE37" s="57">
        <f>'BAR BB| Open rates'!BE37*0.87*0.9+25</f>
        <v>48179.5</v>
      </c>
      <c r="BF37" s="57">
        <f>'BAR BB| Open rates'!BF37*0.87*0.9+25</f>
        <v>46848.4</v>
      </c>
      <c r="BG37" s="57">
        <f>'BAR BB| Open rates'!BG37*0.87*0.9+25</f>
        <v>45282.400000000001</v>
      </c>
      <c r="BH37" s="57">
        <f>'BAR BB| Open rates'!BH37*0.87*0.9+25</f>
        <v>45282.400000000001</v>
      </c>
      <c r="BI37" s="57">
        <f>'BAR BB| Open rates'!BI37*0.87*0.9+25</f>
        <v>44499.4</v>
      </c>
      <c r="BJ37" s="57">
        <f>'BAR BB| Open rates'!BJ37*0.87*0.9+25</f>
        <v>45282.400000000001</v>
      </c>
      <c r="BK37" s="57">
        <f>'BAR BB| Open rates'!BK37*0.87*0.9+25</f>
        <v>44499.4</v>
      </c>
      <c r="BL37" s="57">
        <f>'BAR BB| Open rates'!BL37*0.87*0.9+25</f>
        <v>45282.400000000001</v>
      </c>
    </row>
    <row r="38" spans="1:64" s="36" customFormat="1" ht="12" customHeight="1" x14ac:dyDescent="0.2">
      <c r="A38" s="237">
        <v>5</v>
      </c>
      <c r="B38" s="57">
        <f>'BAR BB| Open rates'!B38*0.87*0.9+25</f>
        <v>59298.1</v>
      </c>
      <c r="C38" s="57">
        <f>'BAR BB| Open rates'!C38*0.87*0.9+25</f>
        <v>56166.1</v>
      </c>
      <c r="D38" s="57">
        <f>'BAR BB| Open rates'!D38*0.87*0.9+25</f>
        <v>56166.1</v>
      </c>
      <c r="E38" s="57">
        <f>'BAR BB| Open rates'!E38*0.87*0.9+25</f>
        <v>59298.1</v>
      </c>
      <c r="F38" s="57">
        <f>'BAR BB| Open rates'!F38*0.87*0.9+25</f>
        <v>56166.1</v>
      </c>
      <c r="G38" s="57">
        <f>'BAR BB| Open rates'!G38*0.87*0.9+25</f>
        <v>56166.1</v>
      </c>
      <c r="H38" s="57">
        <f>'BAR BB| Open rates'!H38*0.87*0.9+25</f>
        <v>50685.1</v>
      </c>
      <c r="I38" s="57">
        <f>'BAR BB| Open rates'!I38*0.87*0.9+25</f>
        <v>48962.5</v>
      </c>
      <c r="J38" s="57">
        <f>'BAR BB| Open rates'!J38*0.87*0.9+25</f>
        <v>47631.4</v>
      </c>
      <c r="K38" s="57">
        <f>'BAR BB| Open rates'!K38*0.87*0.9+25</f>
        <v>46065.4</v>
      </c>
      <c r="L38" s="57">
        <f>'BAR BB| Open rates'!L38*0.87*0.9+25</f>
        <v>47631.4</v>
      </c>
      <c r="M38" s="57">
        <f>'BAR BB| Open rates'!M38*0.87*0.9+25</f>
        <v>46065.4</v>
      </c>
      <c r="N38" s="57">
        <f>'BAR BB| Open rates'!N38*0.87*0.9+25</f>
        <v>47631.4</v>
      </c>
      <c r="O38" s="57">
        <f>'BAR BB| Open rates'!O38*0.87*0.9+25</f>
        <v>46065.4</v>
      </c>
      <c r="P38" s="57">
        <f>'BAR BB| Open rates'!P38*0.87*0.9+25</f>
        <v>47631.4</v>
      </c>
      <c r="Q38" s="57">
        <f>'BAR BB| Open rates'!Q38*0.87*0.9+25</f>
        <v>46065.4</v>
      </c>
      <c r="R38" s="57">
        <f>'BAR BB| Open rates'!R38*0.87*0.9+25</f>
        <v>46065.4</v>
      </c>
      <c r="S38" s="57">
        <f>'BAR BB| Open rates'!S38*0.87*0.9+25</f>
        <v>47631.4</v>
      </c>
      <c r="T38" s="57">
        <f>'BAR BB| Open rates'!T38*0.87*0.9+25</f>
        <v>46065.4</v>
      </c>
      <c r="U38" s="57">
        <f>'BAR BB| Open rates'!U38*0.87*0.9+25</f>
        <v>47631.4</v>
      </c>
      <c r="V38" s="57">
        <f>'BAR BB| Open rates'!V38*0.87*0.9+25</f>
        <v>47631.4</v>
      </c>
      <c r="W38" s="57">
        <f>'BAR BB| Open rates'!W38*0.87*0.9+25</f>
        <v>50685.1</v>
      </c>
      <c r="X38" s="57">
        <f>'BAR BB| Open rates'!X38*0.87*0.9+25</f>
        <v>56166.1</v>
      </c>
      <c r="Y38" s="57">
        <f>'BAR BB| Open rates'!Y38*0.87*0.9+25</f>
        <v>197262.7</v>
      </c>
      <c r="Z38" s="57">
        <f>'BAR BB| Open rates'!Z38*0.87*0.9+25</f>
        <v>212844.4</v>
      </c>
      <c r="AA38" s="57">
        <f>'BAR BB| Open rates'!AA38*0.87*0.9+25</f>
        <v>220674.4</v>
      </c>
      <c r="AB38" s="57">
        <f>'BAR BB| Open rates'!AB38*0.87*0.9+25</f>
        <v>228582.7</v>
      </c>
      <c r="AC38" s="57">
        <f>'BAR BB| Open rates'!AC38*0.87*0.9+25</f>
        <v>222788.5</v>
      </c>
      <c r="AD38" s="57">
        <f>'BAR BB| Open rates'!AD38*0.87*0.9+25</f>
        <v>220674.4</v>
      </c>
      <c r="AE38" s="57">
        <f>'BAR BB| Open rates'!AE38*0.87*0.9+25</f>
        <v>96099.1</v>
      </c>
      <c r="AF38" s="57">
        <f>'BAR BB| Open rates'!AF38*0.87*0.9+25</f>
        <v>88269.1</v>
      </c>
      <c r="AG38" s="57">
        <f>'BAR BB| Open rates'!AG38*0.87*0.9+25</f>
        <v>59298.1</v>
      </c>
      <c r="AH38" s="57">
        <f>'BAR BB| Open rates'!AH38*0.87*0.9+25</f>
        <v>63213.1</v>
      </c>
      <c r="AI38" s="57">
        <f>'BAR BB| Open rates'!AI38*0.87*0.9+25</f>
        <v>61647.1</v>
      </c>
      <c r="AJ38" s="57">
        <f>'BAR BB| Open rates'!AJ38*0.87*0.9+25</f>
        <v>59298.1</v>
      </c>
      <c r="AK38" s="57">
        <f>'BAR BB| Open rates'!AK38*0.87*0.9+25</f>
        <v>61647.1</v>
      </c>
      <c r="AL38" s="57">
        <f>'BAR BB| Open rates'!AL38*0.87*0.9+25</f>
        <v>59298.1</v>
      </c>
      <c r="AM38" s="57">
        <f>'BAR BB| Open rates'!AM38*0.87*0.9+25</f>
        <v>61647.1</v>
      </c>
      <c r="AN38" s="57">
        <f>'BAR BB| Open rates'!AN38*0.87*0.9+25</f>
        <v>67128.100000000006</v>
      </c>
      <c r="AO38" s="57">
        <f>'BAR BB| Open rates'!AO38*0.87*0.9+25</f>
        <v>69477.100000000006</v>
      </c>
      <c r="AP38" s="57">
        <f>'BAR BB| Open rates'!AP38*0.87*0.9+25</f>
        <v>88347.400000000009</v>
      </c>
      <c r="AQ38" s="57">
        <f>'BAR BB| Open rates'!AQ38*0.87*0.9+25</f>
        <v>88347.400000000009</v>
      </c>
      <c r="AR38" s="57">
        <f>'BAR BB| Open rates'!AR38*0.87*0.9+25</f>
        <v>90618.1</v>
      </c>
      <c r="AS38" s="57">
        <f>'BAR BB| Open rates'!AS38*0.87*0.9+25</f>
        <v>88347.400000000009</v>
      </c>
      <c r="AT38" s="57">
        <f>'BAR BB| Open rates'!AT38*0.87*0.9+25</f>
        <v>90618.1</v>
      </c>
      <c r="AU38" s="57">
        <f>'BAR BB| Open rates'!AU38*0.87*0.9+25</f>
        <v>88347.400000000009</v>
      </c>
      <c r="AV38" s="57">
        <f>'BAR BB| Open rates'!AV38*0.87*0.9+25</f>
        <v>109018.6</v>
      </c>
      <c r="AW38" s="57">
        <f>'BAR BB| Open rates'!AW38*0.87*0.9+25</f>
        <v>90539.8</v>
      </c>
      <c r="AX38" s="57">
        <f>'BAR BB| Open rates'!AX38*0.87*0.9+25</f>
        <v>75819.400000000009</v>
      </c>
      <c r="AY38" s="57">
        <f>'BAR BB| Open rates'!AY38*0.87*0.9+25</f>
        <v>72687.400000000009</v>
      </c>
      <c r="AZ38" s="57">
        <f>'BAR BB| Open rates'!AZ38*0.87*0.9+25</f>
        <v>75819.400000000009</v>
      </c>
      <c r="BA38" s="57">
        <f>'BAR BB| Open rates'!BA38*0.87*0.9+25</f>
        <v>68772.400000000009</v>
      </c>
      <c r="BB38" s="57">
        <f>'BAR BB| Open rates'!BB38*0.87*0.9+25</f>
        <v>67206.400000000009</v>
      </c>
      <c r="BC38" s="57">
        <f>'BAR BB| Open rates'!BC38*0.87*0.9+25</f>
        <v>68772.400000000009</v>
      </c>
      <c r="BD38" s="57">
        <f>'BAR BB| Open rates'!BD38*0.87*0.9+25</f>
        <v>67206.400000000009</v>
      </c>
      <c r="BE38" s="57">
        <f>'BAR BB| Open rates'!BE38*0.87*0.9+25</f>
        <v>50528.5</v>
      </c>
      <c r="BF38" s="57">
        <f>'BAR BB| Open rates'!BF38*0.87*0.9+25</f>
        <v>49197.4</v>
      </c>
      <c r="BG38" s="57">
        <f>'BAR BB| Open rates'!BG38*0.87*0.9+25</f>
        <v>47631.4</v>
      </c>
      <c r="BH38" s="57">
        <f>'BAR BB| Open rates'!BH38*0.87*0.9+25</f>
        <v>47631.4</v>
      </c>
      <c r="BI38" s="57">
        <f>'BAR BB| Open rates'!BI38*0.87*0.9+25</f>
        <v>46848.4</v>
      </c>
      <c r="BJ38" s="57">
        <f>'BAR BB| Open rates'!BJ38*0.87*0.9+25</f>
        <v>47631.4</v>
      </c>
      <c r="BK38" s="57">
        <f>'BAR BB| Open rates'!BK38*0.87*0.9+25</f>
        <v>46848.4</v>
      </c>
      <c r="BL38" s="57">
        <f>'BAR BB| Open rates'!BL38*0.87*0.9+25</f>
        <v>47631.4</v>
      </c>
    </row>
    <row r="39" spans="1:64" s="36" customFormat="1" ht="12" customHeight="1" x14ac:dyDescent="0.2">
      <c r="A39" s="237">
        <v>6</v>
      </c>
      <c r="B39" s="57">
        <f>'BAR BB| Open rates'!B39*0.87*0.9+25</f>
        <v>61255.6</v>
      </c>
      <c r="C39" s="57">
        <f>'BAR BB| Open rates'!C39*0.87*0.9+25</f>
        <v>58123.6</v>
      </c>
      <c r="D39" s="57">
        <f>'BAR BB| Open rates'!D39*0.87*0.9+25</f>
        <v>58123.6</v>
      </c>
      <c r="E39" s="57">
        <f>'BAR BB| Open rates'!E39*0.87*0.9+25</f>
        <v>61255.6</v>
      </c>
      <c r="F39" s="57">
        <f>'BAR BB| Open rates'!F39*0.87*0.9+25</f>
        <v>58123.6</v>
      </c>
      <c r="G39" s="57">
        <f>'BAR BB| Open rates'!G39*0.87*0.9+25</f>
        <v>58123.6</v>
      </c>
      <c r="H39" s="57">
        <f>'BAR BB| Open rates'!H39*0.87*0.9+25</f>
        <v>52642.6</v>
      </c>
      <c r="I39" s="57">
        <f>'BAR BB| Open rates'!I39*0.87*0.9+25</f>
        <v>50920</v>
      </c>
      <c r="J39" s="57">
        <f>'BAR BB| Open rates'!J39*0.87*0.9+25</f>
        <v>49588.9</v>
      </c>
      <c r="K39" s="57">
        <f>'BAR BB| Open rates'!K39*0.87*0.9+25</f>
        <v>48022.9</v>
      </c>
      <c r="L39" s="57">
        <f>'BAR BB| Open rates'!L39*0.87*0.9+25</f>
        <v>49588.9</v>
      </c>
      <c r="M39" s="57">
        <f>'BAR BB| Open rates'!M39*0.87*0.9+25</f>
        <v>48022.9</v>
      </c>
      <c r="N39" s="57">
        <f>'BAR BB| Open rates'!N39*0.87*0.9+25</f>
        <v>49588.9</v>
      </c>
      <c r="O39" s="57">
        <f>'BAR BB| Open rates'!O39*0.87*0.9+25</f>
        <v>48022.9</v>
      </c>
      <c r="P39" s="57">
        <f>'BAR BB| Open rates'!P39*0.87*0.9+25</f>
        <v>49588.9</v>
      </c>
      <c r="Q39" s="57">
        <f>'BAR BB| Open rates'!Q39*0.87*0.9+25</f>
        <v>48022.9</v>
      </c>
      <c r="R39" s="57">
        <f>'BAR BB| Open rates'!R39*0.87*0.9+25</f>
        <v>48022.9</v>
      </c>
      <c r="S39" s="57">
        <f>'BAR BB| Open rates'!S39*0.87*0.9+25</f>
        <v>49588.9</v>
      </c>
      <c r="T39" s="57">
        <f>'BAR BB| Open rates'!T39*0.87*0.9+25</f>
        <v>48022.9</v>
      </c>
      <c r="U39" s="57">
        <f>'BAR BB| Open rates'!U39*0.87*0.9+25</f>
        <v>49588.9</v>
      </c>
      <c r="V39" s="57">
        <f>'BAR BB| Open rates'!V39*0.87*0.9+25</f>
        <v>49588.9</v>
      </c>
      <c r="W39" s="57">
        <f>'BAR BB| Open rates'!W39*0.87*0.9+25</f>
        <v>52642.6</v>
      </c>
      <c r="X39" s="57">
        <f>'BAR BB| Open rates'!X39*0.87*0.9+25</f>
        <v>58123.6</v>
      </c>
      <c r="Y39" s="57">
        <f>'BAR BB| Open rates'!Y39*0.87*0.9+25</f>
        <v>199611.7</v>
      </c>
      <c r="Z39" s="57">
        <f>'BAR BB| Open rates'!Z39*0.87*0.9+25</f>
        <v>215193.4</v>
      </c>
      <c r="AA39" s="57">
        <f>'BAR BB| Open rates'!AA39*0.87*0.9+25</f>
        <v>223023.4</v>
      </c>
      <c r="AB39" s="57">
        <f>'BAR BB| Open rates'!AB39*0.87*0.9+25</f>
        <v>230931.7</v>
      </c>
      <c r="AC39" s="57">
        <f>'BAR BB| Open rates'!AC39*0.87*0.9+25</f>
        <v>225137.5</v>
      </c>
      <c r="AD39" s="57">
        <f>'BAR BB| Open rates'!AD39*0.87*0.9+25</f>
        <v>223023.4</v>
      </c>
      <c r="AE39" s="57">
        <f>'BAR BB| Open rates'!AE39*0.87*0.9+25</f>
        <v>98448.1</v>
      </c>
      <c r="AF39" s="57">
        <f>'BAR BB| Open rates'!AF39*0.87*0.9+25</f>
        <v>90618.1</v>
      </c>
      <c r="AG39" s="57">
        <f>'BAR BB| Open rates'!AG39*0.87*0.9+25</f>
        <v>61647.1</v>
      </c>
      <c r="AH39" s="57">
        <f>'BAR BB| Open rates'!AH39*0.87*0.9+25</f>
        <v>65562.100000000006</v>
      </c>
      <c r="AI39" s="57">
        <f>'BAR BB| Open rates'!AI39*0.87*0.9+25</f>
        <v>63996.1</v>
      </c>
      <c r="AJ39" s="57">
        <f>'BAR BB| Open rates'!AJ39*0.87*0.9+25</f>
        <v>61647.1</v>
      </c>
      <c r="AK39" s="57">
        <f>'BAR BB| Open rates'!AK39*0.87*0.9+25</f>
        <v>63996.1</v>
      </c>
      <c r="AL39" s="57">
        <f>'BAR BB| Open rates'!AL39*0.87*0.9+25</f>
        <v>61647.1</v>
      </c>
      <c r="AM39" s="57">
        <f>'BAR BB| Open rates'!AM39*0.87*0.9+25</f>
        <v>63996.1</v>
      </c>
      <c r="AN39" s="57">
        <f>'BAR BB| Open rates'!AN39*0.87*0.9+25</f>
        <v>69477.100000000006</v>
      </c>
      <c r="AO39" s="57">
        <f>'BAR BB| Open rates'!AO39*0.87*0.9+25</f>
        <v>71826.100000000006</v>
      </c>
      <c r="AP39" s="57">
        <f>'BAR BB| Open rates'!AP39*0.87*0.9+25</f>
        <v>90696.400000000009</v>
      </c>
      <c r="AQ39" s="57">
        <f>'BAR BB| Open rates'!AQ39*0.87*0.9+25</f>
        <v>90696.400000000009</v>
      </c>
      <c r="AR39" s="57">
        <f>'BAR BB| Open rates'!AR39*0.87*0.9+25</f>
        <v>92967.1</v>
      </c>
      <c r="AS39" s="57">
        <f>'BAR BB| Open rates'!AS39*0.87*0.9+25</f>
        <v>90696.400000000009</v>
      </c>
      <c r="AT39" s="57">
        <f>'BAR BB| Open rates'!AT39*0.87*0.9+25</f>
        <v>92967.1</v>
      </c>
      <c r="AU39" s="57">
        <f>'BAR BB| Open rates'!AU39*0.87*0.9+25</f>
        <v>90696.400000000009</v>
      </c>
      <c r="AV39" s="57">
        <f>'BAR BB| Open rates'!AV39*0.87*0.9+25</f>
        <v>111367.6</v>
      </c>
      <c r="AW39" s="57">
        <f>'BAR BB| Open rates'!AW39*0.87*0.9+25</f>
        <v>92888.8</v>
      </c>
      <c r="AX39" s="57">
        <f>'BAR BB| Open rates'!AX39*0.87*0.9+25</f>
        <v>78168.400000000009</v>
      </c>
      <c r="AY39" s="57">
        <f>'BAR BB| Open rates'!AY39*0.87*0.9+25</f>
        <v>75036.400000000009</v>
      </c>
      <c r="AZ39" s="57">
        <f>'BAR BB| Open rates'!AZ39*0.87*0.9+25</f>
        <v>78168.400000000009</v>
      </c>
      <c r="BA39" s="57">
        <f>'BAR BB| Open rates'!BA39*0.87*0.9+25</f>
        <v>71121.400000000009</v>
      </c>
      <c r="BB39" s="57">
        <f>'BAR BB| Open rates'!BB39*0.87*0.9+25</f>
        <v>69555.400000000009</v>
      </c>
      <c r="BC39" s="57">
        <f>'BAR BB| Open rates'!BC39*0.87*0.9+25</f>
        <v>71121.400000000009</v>
      </c>
      <c r="BD39" s="57">
        <f>'BAR BB| Open rates'!BD39*0.87*0.9+25</f>
        <v>69555.400000000009</v>
      </c>
      <c r="BE39" s="57">
        <f>'BAR BB| Open rates'!BE39*0.87*0.9+25</f>
        <v>52877.5</v>
      </c>
      <c r="BF39" s="57">
        <f>'BAR BB| Open rates'!BF39*0.87*0.9+25</f>
        <v>51546.400000000001</v>
      </c>
      <c r="BG39" s="57">
        <f>'BAR BB| Open rates'!BG39*0.87*0.9+25</f>
        <v>49980.4</v>
      </c>
      <c r="BH39" s="57">
        <f>'BAR BB| Open rates'!BH39*0.87*0.9+25</f>
        <v>49980.4</v>
      </c>
      <c r="BI39" s="57">
        <f>'BAR BB| Open rates'!BI39*0.87*0.9+25</f>
        <v>49197.4</v>
      </c>
      <c r="BJ39" s="57">
        <f>'BAR BB| Open rates'!BJ39*0.87*0.9+25</f>
        <v>49980.4</v>
      </c>
      <c r="BK39" s="57">
        <f>'BAR BB| Open rates'!BK39*0.87*0.9+25</f>
        <v>49197.4</v>
      </c>
      <c r="BL39" s="57">
        <f>'BAR BB| Open rates'!BL39*0.87*0.9+25</f>
        <v>49980.4</v>
      </c>
    </row>
    <row r="40" spans="1:64" s="36" customFormat="1" ht="12" hidden="1"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194"/>
    </row>
    <row r="41" spans="1:64" s="36" customFormat="1" ht="12" hidden="1" customHeight="1" x14ac:dyDescent="0.2">
      <c r="A41" s="237">
        <v>1</v>
      </c>
      <c r="B41" s="57" t="e">
        <f>'BAR BB| Open rates'!#REF!*0.87*0.9+25</f>
        <v>#REF!</v>
      </c>
      <c r="C41" s="57" t="e">
        <f>'BAR BB| Open rates'!#REF!*0.87*0.9+25</f>
        <v>#REF!</v>
      </c>
      <c r="D41" s="57" t="e">
        <f>'BAR BB| Open rates'!#REF!*0.87*0.9+25</f>
        <v>#REF!</v>
      </c>
      <c r="E41" s="57"/>
      <c r="F41" s="57"/>
      <c r="G41" s="57" t="e">
        <f>'BAR BB| Open rates'!#REF!*0.87*0.9+25</f>
        <v>#REF!</v>
      </c>
      <c r="H41" s="57">
        <f>'BAR BB| Open rates'!G41*0.87*0.9+25</f>
        <v>54365.200000000004</v>
      </c>
      <c r="I41" s="57">
        <f>'BAR BB| Open rates'!I41*0.87*0.9+25</f>
        <v>47161.599999999999</v>
      </c>
      <c r="J41" s="57">
        <f>'BAR BB| Open rates'!K41*0.87*0.9+25</f>
        <v>44264.5</v>
      </c>
      <c r="K41" s="57">
        <f>'BAR BB| Open rates'!L41*0.87*0.9+25</f>
        <v>45830.5</v>
      </c>
      <c r="L41" s="57">
        <f>'BAR BB| Open rates'!M41*0.87*0.9+25</f>
        <v>44264.5</v>
      </c>
      <c r="M41" s="57">
        <f>'BAR BB| Open rates'!N41*0.87*0.9+25</f>
        <v>45830.5</v>
      </c>
      <c r="N41" s="57">
        <f>'BAR BB| Open rates'!O41*0.87*0.9+25</f>
        <v>44264.5</v>
      </c>
      <c r="O41" s="57">
        <f>'BAR BB| Open rates'!P41*0.87*0.9+25</f>
        <v>45830.5</v>
      </c>
      <c r="P41" s="57">
        <f>'BAR BB| Open rates'!Q41*0.87*0.9+25</f>
        <v>44264.5</v>
      </c>
      <c r="Q41" s="57">
        <f>'BAR BB| Open rates'!R41*0.87*0.9+25</f>
        <v>44264.5</v>
      </c>
      <c r="R41" s="57">
        <f>'BAR BB| Open rates'!S41*0.87*0.9+25</f>
        <v>45830.5</v>
      </c>
      <c r="S41" s="57">
        <f>'BAR BB| Open rates'!T41*0.87*0.9+25</f>
        <v>44264.5</v>
      </c>
      <c r="T41" s="57">
        <f>'BAR BB| Open rates'!U41*0.87*0.9+25</f>
        <v>45830.5</v>
      </c>
      <c r="U41" s="57">
        <f>'BAR BB| Open rates'!W41*0.87*0.9+25</f>
        <v>48884.200000000004</v>
      </c>
      <c r="V41" s="194"/>
    </row>
    <row r="42" spans="1:64" s="36" customFormat="1" ht="12" hidden="1" customHeight="1" x14ac:dyDescent="0.2">
      <c r="A42" s="237">
        <v>2</v>
      </c>
      <c r="B42" s="57" t="e">
        <f>'BAR BB| Open rates'!#REF!*0.87*0.9+25</f>
        <v>#REF!</v>
      </c>
      <c r="C42" s="57" t="e">
        <f>'BAR BB| Open rates'!#REF!*0.87*0.9+25</f>
        <v>#REF!</v>
      </c>
      <c r="D42" s="57" t="e">
        <f>'BAR BB| Open rates'!#REF!*0.87*0.9+25</f>
        <v>#REF!</v>
      </c>
      <c r="E42" s="57"/>
      <c r="F42" s="57"/>
      <c r="G42" s="57" t="e">
        <f>'BAR BB| Open rates'!#REF!*0.87*0.9+25</f>
        <v>#REF!</v>
      </c>
      <c r="H42" s="57">
        <f>'BAR BB| Open rates'!G42*0.87*0.9+25</f>
        <v>56322.700000000004</v>
      </c>
      <c r="I42" s="57">
        <f>'BAR BB| Open rates'!I42*0.87*0.9+25</f>
        <v>49119.1</v>
      </c>
      <c r="J42" s="57">
        <f>'BAR BB| Open rates'!K42*0.87*0.9+25</f>
        <v>46222</v>
      </c>
      <c r="K42" s="57">
        <f>'BAR BB| Open rates'!L42*0.87*0.9+25</f>
        <v>47788</v>
      </c>
      <c r="L42" s="57">
        <f>'BAR BB| Open rates'!M42*0.87*0.9+25</f>
        <v>46222</v>
      </c>
      <c r="M42" s="57">
        <f>'BAR BB| Open rates'!N42*0.87*0.9+25</f>
        <v>47788</v>
      </c>
      <c r="N42" s="57">
        <f>'BAR BB| Open rates'!O42*0.87*0.9+25</f>
        <v>46222</v>
      </c>
      <c r="O42" s="57">
        <f>'BAR BB| Open rates'!P42*0.87*0.9+25</f>
        <v>47788</v>
      </c>
      <c r="P42" s="57">
        <f>'BAR BB| Open rates'!Q42*0.87*0.9+25</f>
        <v>46222</v>
      </c>
      <c r="Q42" s="57">
        <f>'BAR BB| Open rates'!R42*0.87*0.9+25</f>
        <v>46222</v>
      </c>
      <c r="R42" s="57">
        <f>'BAR BB| Open rates'!S42*0.87*0.9+25</f>
        <v>47788</v>
      </c>
      <c r="S42" s="57">
        <f>'BAR BB| Open rates'!T42*0.87*0.9+25</f>
        <v>46222</v>
      </c>
      <c r="T42" s="57">
        <f>'BAR BB| Open rates'!U42*0.87*0.9+25</f>
        <v>47788</v>
      </c>
      <c r="U42" s="57">
        <f>'BAR BB| Open rates'!W42*0.87*0.9+25</f>
        <v>50841.700000000004</v>
      </c>
      <c r="V42" s="194"/>
    </row>
    <row r="43" spans="1:64" s="36" customFormat="1" ht="12" hidden="1" customHeight="1" x14ac:dyDescent="0.2">
      <c r="A43" s="237">
        <v>3</v>
      </c>
      <c r="B43" s="57" t="e">
        <f>'BAR BB| Open rates'!#REF!*0.87*0.9+25</f>
        <v>#REF!</v>
      </c>
      <c r="C43" s="57" t="e">
        <f>'BAR BB| Open rates'!#REF!*0.87*0.9+25</f>
        <v>#REF!</v>
      </c>
      <c r="D43" s="57" t="e">
        <f>'BAR BB| Open rates'!#REF!*0.87*0.9+25</f>
        <v>#REF!</v>
      </c>
      <c r="E43" s="57"/>
      <c r="F43" s="57"/>
      <c r="G43" s="57" t="e">
        <f>'BAR BB| Open rates'!#REF!*0.87*0.9+25</f>
        <v>#REF!</v>
      </c>
      <c r="H43" s="57">
        <f>'BAR BB| Open rates'!G43*0.87*0.9+25</f>
        <v>58280.200000000004</v>
      </c>
      <c r="I43" s="57">
        <f>'BAR BB| Open rates'!I43*0.87*0.9+25</f>
        <v>51076.6</v>
      </c>
      <c r="J43" s="57">
        <f>'BAR BB| Open rates'!K43*0.87*0.9+25</f>
        <v>48179.5</v>
      </c>
      <c r="K43" s="57">
        <f>'BAR BB| Open rates'!L43*0.87*0.9+25</f>
        <v>49745.5</v>
      </c>
      <c r="L43" s="57">
        <f>'BAR BB| Open rates'!M43*0.87*0.9+25</f>
        <v>48179.5</v>
      </c>
      <c r="M43" s="57">
        <f>'BAR BB| Open rates'!N43*0.87*0.9+25</f>
        <v>49745.5</v>
      </c>
      <c r="N43" s="57">
        <f>'BAR BB| Open rates'!O43*0.87*0.9+25</f>
        <v>48179.5</v>
      </c>
      <c r="O43" s="57">
        <f>'BAR BB| Open rates'!P43*0.87*0.9+25</f>
        <v>49745.5</v>
      </c>
      <c r="P43" s="57">
        <f>'BAR BB| Open rates'!Q43*0.87*0.9+25</f>
        <v>48179.5</v>
      </c>
      <c r="Q43" s="57">
        <f>'BAR BB| Open rates'!R43*0.87*0.9+25</f>
        <v>48179.5</v>
      </c>
      <c r="R43" s="57">
        <f>'BAR BB| Open rates'!S43*0.87*0.9+25</f>
        <v>49745.5</v>
      </c>
      <c r="S43" s="57">
        <f>'BAR BB| Open rates'!T43*0.87*0.9+25</f>
        <v>48179.5</v>
      </c>
      <c r="T43" s="57">
        <f>'BAR BB| Open rates'!U43*0.87*0.9+25</f>
        <v>49745.5</v>
      </c>
      <c r="U43" s="57">
        <f>'BAR BB| Open rates'!W43*0.87*0.9+25</f>
        <v>52799.200000000004</v>
      </c>
      <c r="V43" s="194"/>
    </row>
    <row r="44" spans="1:64" s="36" customFormat="1" ht="12" hidden="1" customHeight="1" x14ac:dyDescent="0.2">
      <c r="A44" s="237">
        <v>4</v>
      </c>
      <c r="B44" s="57" t="e">
        <f>'BAR BB| Open rates'!#REF!*0.87*0.9+25</f>
        <v>#REF!</v>
      </c>
      <c r="C44" s="57" t="e">
        <f>'BAR BB| Open rates'!#REF!*0.87*0.9+25</f>
        <v>#REF!</v>
      </c>
      <c r="D44" s="57" t="e">
        <f>'BAR BB| Open rates'!#REF!*0.87*0.9+25</f>
        <v>#REF!</v>
      </c>
      <c r="E44" s="57"/>
      <c r="F44" s="57"/>
      <c r="G44" s="57" t="e">
        <f>'BAR BB| Open rates'!#REF!*0.87*0.9+25</f>
        <v>#REF!</v>
      </c>
      <c r="H44" s="57">
        <f>'BAR BB| Open rates'!G44*0.87*0.9+25</f>
        <v>60237.700000000004</v>
      </c>
      <c r="I44" s="57">
        <f>'BAR BB| Open rates'!I44*0.87*0.9+25</f>
        <v>53034.1</v>
      </c>
      <c r="J44" s="57">
        <f>'BAR BB| Open rates'!K44*0.87*0.9+25</f>
        <v>50137</v>
      </c>
      <c r="K44" s="57">
        <f>'BAR BB| Open rates'!L44*0.87*0.9+25</f>
        <v>51703</v>
      </c>
      <c r="L44" s="57">
        <f>'BAR BB| Open rates'!M44*0.87*0.9+25</f>
        <v>50137</v>
      </c>
      <c r="M44" s="57">
        <f>'BAR BB| Open rates'!N44*0.87*0.9+25</f>
        <v>51703</v>
      </c>
      <c r="N44" s="57">
        <f>'BAR BB| Open rates'!O44*0.87*0.9+25</f>
        <v>50137</v>
      </c>
      <c r="O44" s="57">
        <f>'BAR BB| Open rates'!P44*0.87*0.9+25</f>
        <v>51703</v>
      </c>
      <c r="P44" s="57">
        <f>'BAR BB| Open rates'!Q44*0.87*0.9+25</f>
        <v>50137</v>
      </c>
      <c r="Q44" s="57">
        <f>'BAR BB| Open rates'!R44*0.87*0.9+25</f>
        <v>50137</v>
      </c>
      <c r="R44" s="57">
        <f>'BAR BB| Open rates'!S44*0.87*0.9+25</f>
        <v>51703</v>
      </c>
      <c r="S44" s="57">
        <f>'BAR BB| Open rates'!T44*0.87*0.9+25</f>
        <v>50137</v>
      </c>
      <c r="T44" s="57">
        <f>'BAR BB| Open rates'!U44*0.87*0.9+25</f>
        <v>51703</v>
      </c>
      <c r="U44" s="57">
        <f>'BAR BB| Open rates'!W44*0.87*0.9+25</f>
        <v>54756.700000000004</v>
      </c>
      <c r="V44" s="194"/>
    </row>
    <row r="45" spans="1:64" s="36" customFormat="1" ht="12" hidden="1" customHeight="1" x14ac:dyDescent="0.2">
      <c r="A45" s="237">
        <v>5</v>
      </c>
      <c r="B45" s="57" t="e">
        <f>'BAR BB| Open rates'!#REF!*0.87*0.9+25</f>
        <v>#REF!</v>
      </c>
      <c r="C45" s="57" t="e">
        <f>'BAR BB| Open rates'!#REF!*0.87*0.9+25</f>
        <v>#REF!</v>
      </c>
      <c r="D45" s="57" t="e">
        <f>'BAR BB| Open rates'!#REF!*0.87*0.9+25</f>
        <v>#REF!</v>
      </c>
      <c r="E45" s="57"/>
      <c r="F45" s="57"/>
      <c r="G45" s="57" t="e">
        <f>'BAR BB| Open rates'!#REF!*0.87*0.9+25</f>
        <v>#REF!</v>
      </c>
      <c r="H45" s="57">
        <f>'BAR BB| Open rates'!G45*0.87*0.9+25</f>
        <v>62195.200000000004</v>
      </c>
      <c r="I45" s="57">
        <f>'BAR BB| Open rates'!I45*0.87*0.9+25</f>
        <v>54991.6</v>
      </c>
      <c r="J45" s="57">
        <f>'BAR BB| Open rates'!K45*0.87*0.9+25</f>
        <v>52094.5</v>
      </c>
      <c r="K45" s="57">
        <f>'BAR BB| Open rates'!L45*0.87*0.9+25</f>
        <v>53660.5</v>
      </c>
      <c r="L45" s="57">
        <f>'BAR BB| Open rates'!M45*0.87*0.9+25</f>
        <v>52094.5</v>
      </c>
      <c r="M45" s="57">
        <f>'BAR BB| Open rates'!N45*0.87*0.9+25</f>
        <v>53660.5</v>
      </c>
      <c r="N45" s="57">
        <f>'BAR BB| Open rates'!O45*0.87*0.9+25</f>
        <v>52094.5</v>
      </c>
      <c r="O45" s="57">
        <f>'BAR BB| Open rates'!P45*0.87*0.9+25</f>
        <v>53660.5</v>
      </c>
      <c r="P45" s="57">
        <f>'BAR BB| Open rates'!Q45*0.87*0.9+25</f>
        <v>52094.5</v>
      </c>
      <c r="Q45" s="57">
        <f>'BAR BB| Open rates'!R45*0.87*0.9+25</f>
        <v>52094.5</v>
      </c>
      <c r="R45" s="57">
        <f>'BAR BB| Open rates'!S45*0.87*0.9+25</f>
        <v>53660.5</v>
      </c>
      <c r="S45" s="57">
        <f>'BAR BB| Open rates'!T45*0.87*0.9+25</f>
        <v>52094.5</v>
      </c>
      <c r="T45" s="57">
        <f>'BAR BB| Open rates'!U45*0.87*0.9+25</f>
        <v>53660.5</v>
      </c>
      <c r="U45" s="57">
        <f>'BAR BB| Open rates'!W45*0.87*0.9+25</f>
        <v>56714.200000000004</v>
      </c>
      <c r="V45" s="194"/>
    </row>
    <row r="46" spans="1:64" s="36" customFormat="1" ht="12" hidden="1" customHeight="1" x14ac:dyDescent="0.2">
      <c r="A46" s="237">
        <v>6</v>
      </c>
      <c r="B46" s="57" t="e">
        <f>'BAR BB| Open rates'!#REF!*0.87*0.9+25</f>
        <v>#REF!</v>
      </c>
      <c r="C46" s="57" t="e">
        <f>'BAR BB| Open rates'!#REF!*0.87*0.9+25</f>
        <v>#REF!</v>
      </c>
      <c r="D46" s="57" t="e">
        <f>'BAR BB| Open rates'!#REF!*0.87*0.9+25</f>
        <v>#REF!</v>
      </c>
      <c r="E46" s="57"/>
      <c r="F46" s="57"/>
      <c r="G46" s="57" t="e">
        <f>'BAR BB| Open rates'!#REF!*0.87*0.9+25</f>
        <v>#REF!</v>
      </c>
      <c r="H46" s="57">
        <f>'BAR BB| Open rates'!G46*0.87*0.9+25</f>
        <v>64152.700000000004</v>
      </c>
      <c r="I46" s="57">
        <f>'BAR BB| Open rates'!I46*0.87*0.9+25</f>
        <v>56949.1</v>
      </c>
      <c r="J46" s="57">
        <f>'BAR BB| Open rates'!K46*0.87*0.9+25</f>
        <v>54052</v>
      </c>
      <c r="K46" s="57">
        <f>'BAR BB| Open rates'!L46*0.87*0.9+25</f>
        <v>55618</v>
      </c>
      <c r="L46" s="57">
        <f>'BAR BB| Open rates'!M46*0.87*0.9+25</f>
        <v>54052</v>
      </c>
      <c r="M46" s="57">
        <f>'BAR BB| Open rates'!N46*0.87*0.9+25</f>
        <v>55618</v>
      </c>
      <c r="N46" s="57">
        <f>'BAR BB| Open rates'!O46*0.87*0.9+25</f>
        <v>54052</v>
      </c>
      <c r="O46" s="57">
        <f>'BAR BB| Open rates'!P46*0.87*0.9+25</f>
        <v>55618</v>
      </c>
      <c r="P46" s="57">
        <f>'BAR BB| Open rates'!Q46*0.87*0.9+25</f>
        <v>54052</v>
      </c>
      <c r="Q46" s="57">
        <f>'BAR BB| Open rates'!R46*0.87*0.9+25</f>
        <v>54052</v>
      </c>
      <c r="R46" s="57">
        <f>'BAR BB| Open rates'!S46*0.87*0.9+25</f>
        <v>55618</v>
      </c>
      <c r="S46" s="57">
        <f>'BAR BB| Open rates'!T46*0.87*0.9+25</f>
        <v>54052</v>
      </c>
      <c r="T46" s="57">
        <f>'BAR BB| Open rates'!U46*0.87*0.9+25</f>
        <v>55618</v>
      </c>
      <c r="U46" s="57">
        <f>'BAR BB| Open rates'!W46*0.87*0.9+25</f>
        <v>58671.700000000004</v>
      </c>
      <c r="V46" s="194"/>
    </row>
    <row r="47" spans="1:64" s="36" customFormat="1" ht="12" hidden="1" customHeight="1" x14ac:dyDescent="0.2">
      <c r="A47" s="237">
        <v>7</v>
      </c>
      <c r="B47" s="57" t="e">
        <f>'BAR BB| Open rates'!#REF!*0.87*0.9+25</f>
        <v>#REF!</v>
      </c>
      <c r="C47" s="57" t="e">
        <f>'BAR BB| Open rates'!#REF!*0.87*0.9+25</f>
        <v>#REF!</v>
      </c>
      <c r="D47" s="57" t="e">
        <f>'BAR BB| Open rates'!#REF!*0.87*0.9+25</f>
        <v>#REF!</v>
      </c>
      <c r="E47" s="57"/>
      <c r="F47" s="57"/>
      <c r="G47" s="57" t="e">
        <f>'BAR BB| Open rates'!#REF!*0.87*0.9+25</f>
        <v>#REF!</v>
      </c>
      <c r="H47" s="57">
        <f>'BAR BB| Open rates'!G47*0.87*0.9+25</f>
        <v>66110.2</v>
      </c>
      <c r="I47" s="57">
        <f>'BAR BB| Open rates'!I47*0.87*0.9+25</f>
        <v>58906.6</v>
      </c>
      <c r="J47" s="57">
        <f>'BAR BB| Open rates'!K47*0.87*0.9+25</f>
        <v>56009.5</v>
      </c>
      <c r="K47" s="57">
        <f>'BAR BB| Open rates'!L47*0.87*0.9+25</f>
        <v>57575.5</v>
      </c>
      <c r="L47" s="57">
        <f>'BAR BB| Open rates'!M47*0.87*0.9+25</f>
        <v>56009.5</v>
      </c>
      <c r="M47" s="57">
        <f>'BAR BB| Open rates'!N47*0.87*0.9+25</f>
        <v>57575.5</v>
      </c>
      <c r="N47" s="57">
        <f>'BAR BB| Open rates'!O47*0.87*0.9+25</f>
        <v>56009.5</v>
      </c>
      <c r="O47" s="57">
        <f>'BAR BB| Open rates'!P47*0.87*0.9+25</f>
        <v>57575.5</v>
      </c>
      <c r="P47" s="57">
        <f>'BAR BB| Open rates'!Q47*0.87*0.9+25</f>
        <v>56009.5</v>
      </c>
      <c r="Q47" s="57">
        <f>'BAR BB| Open rates'!R47*0.87*0.9+25</f>
        <v>56009.5</v>
      </c>
      <c r="R47" s="57">
        <f>'BAR BB| Open rates'!S47*0.87*0.9+25</f>
        <v>57575.5</v>
      </c>
      <c r="S47" s="57">
        <f>'BAR BB| Open rates'!T47*0.87*0.9+25</f>
        <v>56009.5</v>
      </c>
      <c r="T47" s="57">
        <f>'BAR BB| Open rates'!U47*0.87*0.9+25</f>
        <v>57575.5</v>
      </c>
      <c r="U47" s="57">
        <f>'BAR BB| Open rates'!W47*0.87*0.9+25</f>
        <v>60629.200000000004</v>
      </c>
      <c r="V47" s="194"/>
    </row>
    <row r="48" spans="1:64" s="36" customFormat="1" ht="12" hidden="1" customHeight="1" x14ac:dyDescent="0.2">
      <c r="A48" s="237">
        <v>8</v>
      </c>
      <c r="B48" s="57" t="e">
        <f>'BAR BB| Open rates'!#REF!*0.87*0.9+25</f>
        <v>#REF!</v>
      </c>
      <c r="C48" s="57" t="e">
        <f>'BAR BB| Open rates'!#REF!*0.87*0.9+25</f>
        <v>#REF!</v>
      </c>
      <c r="D48" s="57" t="e">
        <f>'BAR BB| Open rates'!#REF!*0.87*0.9+25</f>
        <v>#REF!</v>
      </c>
      <c r="E48" s="57"/>
      <c r="F48" s="57"/>
      <c r="G48" s="57" t="e">
        <f>'BAR BB| Open rates'!#REF!*0.87*0.9+25</f>
        <v>#REF!</v>
      </c>
      <c r="H48" s="57">
        <f>'BAR BB| Open rates'!G48*0.87*0.9+25</f>
        <v>68067.7</v>
      </c>
      <c r="I48" s="57">
        <f>'BAR BB| Open rates'!I48*0.87*0.9+25</f>
        <v>60864.1</v>
      </c>
      <c r="J48" s="57">
        <f>'BAR BB| Open rates'!K48*0.87*0.9+25</f>
        <v>57967</v>
      </c>
      <c r="K48" s="57">
        <f>'BAR BB| Open rates'!L48*0.87*0.9+25</f>
        <v>59533</v>
      </c>
      <c r="L48" s="57">
        <f>'BAR BB| Open rates'!M48*0.87*0.9+25</f>
        <v>57967</v>
      </c>
      <c r="M48" s="57">
        <f>'BAR BB| Open rates'!N48*0.87*0.9+25</f>
        <v>59533</v>
      </c>
      <c r="N48" s="57">
        <f>'BAR BB| Open rates'!O48*0.87*0.9+25</f>
        <v>57967</v>
      </c>
      <c r="O48" s="57">
        <f>'BAR BB| Open rates'!P48*0.87*0.9+25</f>
        <v>59533</v>
      </c>
      <c r="P48" s="57">
        <f>'BAR BB| Open rates'!Q48*0.87*0.9+25</f>
        <v>57967</v>
      </c>
      <c r="Q48" s="57">
        <f>'BAR BB| Open rates'!R48*0.87*0.9+25</f>
        <v>57967</v>
      </c>
      <c r="R48" s="57">
        <f>'BAR BB| Open rates'!S48*0.87*0.9+25</f>
        <v>59533</v>
      </c>
      <c r="S48" s="57">
        <f>'BAR BB| Open rates'!T48*0.87*0.9+25</f>
        <v>57967</v>
      </c>
      <c r="T48" s="57">
        <f>'BAR BB| Open rates'!U48*0.87*0.9+25</f>
        <v>59533</v>
      </c>
      <c r="U48" s="57">
        <f>'BAR BB| Open rates'!W48*0.87*0.9+25</f>
        <v>62586.700000000004</v>
      </c>
      <c r="V48" s="194"/>
    </row>
    <row r="49" spans="1:22" s="36" customFormat="1" ht="12" hidden="1"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194"/>
    </row>
    <row r="50" spans="1:22" s="36" customFormat="1" ht="12" hidden="1" customHeight="1" x14ac:dyDescent="0.2">
      <c r="A50" s="237">
        <v>1</v>
      </c>
      <c r="B50" s="57" t="e">
        <f>'BAR BB| Open rates'!#REF!*0.87*0.9+25</f>
        <v>#REF!</v>
      </c>
      <c r="C50" s="57" t="e">
        <f>'BAR BB| Open rates'!#REF!*0.87*0.9+25</f>
        <v>#REF!</v>
      </c>
      <c r="D50" s="57" t="e">
        <f>'BAR BB| Open rates'!#REF!*0.87*0.9+25</f>
        <v>#REF!</v>
      </c>
      <c r="E50" s="57"/>
      <c r="F50" s="57"/>
      <c r="G50" s="57" t="e">
        <f>'BAR BB| Open rates'!#REF!*0.87*0.9+25</f>
        <v>#REF!</v>
      </c>
      <c r="H50" s="57">
        <f>'BAR BB| Open rates'!G50*0.87*0.9+25</f>
        <v>74410</v>
      </c>
      <c r="I50" s="57">
        <f>'BAR BB| Open rates'!I50*0.87*0.9+25</f>
        <v>74410</v>
      </c>
      <c r="J50" s="57">
        <f>'BAR BB| Open rates'!K50*0.87*0.9+25</f>
        <v>74410</v>
      </c>
      <c r="K50" s="57">
        <f>'BAR BB| Open rates'!L50*0.87*0.9+25</f>
        <v>74410</v>
      </c>
      <c r="L50" s="57">
        <f>'BAR BB| Open rates'!M50*0.87*0.9+25</f>
        <v>74410</v>
      </c>
      <c r="M50" s="57">
        <f>'BAR BB| Open rates'!N50*0.87*0.9+25</f>
        <v>74410</v>
      </c>
      <c r="N50" s="57">
        <f>'BAR BB| Open rates'!O50*0.87*0.9+25</f>
        <v>74410</v>
      </c>
      <c r="O50" s="57">
        <f>'BAR BB| Open rates'!P50*0.87*0.9+25</f>
        <v>74410</v>
      </c>
      <c r="P50" s="57">
        <f>'BAR BB| Open rates'!Q50*0.87*0.9+25</f>
        <v>74410</v>
      </c>
      <c r="Q50" s="57">
        <f>'BAR BB| Open rates'!R50*0.87*0.9+25</f>
        <v>74410</v>
      </c>
      <c r="R50" s="57">
        <f>'BAR BB| Open rates'!S50*0.87*0.9+25</f>
        <v>74410</v>
      </c>
      <c r="S50" s="57">
        <f>'BAR BB| Open rates'!T50*0.87*0.9+25</f>
        <v>74410</v>
      </c>
      <c r="T50" s="57">
        <f>'BAR BB| Open rates'!U50*0.87*0.9+25</f>
        <v>74410</v>
      </c>
      <c r="U50" s="57">
        <f>'BAR BB| Open rates'!W50*0.87*0.9+25</f>
        <v>74410</v>
      </c>
      <c r="V50" s="194"/>
    </row>
    <row r="51" spans="1:22" s="36" customFormat="1" ht="12" hidden="1" customHeight="1" x14ac:dyDescent="0.2">
      <c r="A51" s="237">
        <v>2</v>
      </c>
      <c r="B51" s="57" t="e">
        <f>'BAR BB| Open rates'!#REF!*0.87*0.9+25</f>
        <v>#REF!</v>
      </c>
      <c r="C51" s="57" t="e">
        <f>'BAR BB| Open rates'!#REF!*0.87*0.9+25</f>
        <v>#REF!</v>
      </c>
      <c r="D51" s="57" t="e">
        <f>'BAR BB| Open rates'!#REF!*0.87*0.9+25</f>
        <v>#REF!</v>
      </c>
      <c r="E51" s="57"/>
      <c r="F51" s="57"/>
      <c r="G51" s="57" t="e">
        <f>'BAR BB| Open rates'!#REF!*0.87*0.9+25</f>
        <v>#REF!</v>
      </c>
      <c r="H51" s="57">
        <f>'BAR BB| Open rates'!G51*0.87*0.9+25</f>
        <v>76367.5</v>
      </c>
      <c r="I51" s="57">
        <f>'BAR BB| Open rates'!I51*0.87*0.9+25</f>
        <v>76367.5</v>
      </c>
      <c r="J51" s="57">
        <f>'BAR BB| Open rates'!K51*0.87*0.9+25</f>
        <v>76367.5</v>
      </c>
      <c r="K51" s="57">
        <f>'BAR BB| Open rates'!L51*0.87*0.9+25</f>
        <v>76367.5</v>
      </c>
      <c r="L51" s="57">
        <f>'BAR BB| Open rates'!M51*0.87*0.9+25</f>
        <v>76367.5</v>
      </c>
      <c r="M51" s="57">
        <f>'BAR BB| Open rates'!N51*0.87*0.9+25</f>
        <v>76367.5</v>
      </c>
      <c r="N51" s="57">
        <f>'BAR BB| Open rates'!O51*0.87*0.9+25</f>
        <v>76367.5</v>
      </c>
      <c r="O51" s="57">
        <f>'BAR BB| Open rates'!P51*0.87*0.9+25</f>
        <v>76367.5</v>
      </c>
      <c r="P51" s="57">
        <f>'BAR BB| Open rates'!Q51*0.87*0.9+25</f>
        <v>76367.5</v>
      </c>
      <c r="Q51" s="57">
        <f>'BAR BB| Open rates'!R51*0.87*0.9+25</f>
        <v>76367.5</v>
      </c>
      <c r="R51" s="57">
        <f>'BAR BB| Open rates'!S51*0.87*0.9+25</f>
        <v>76367.5</v>
      </c>
      <c r="S51" s="57">
        <f>'BAR BB| Open rates'!T51*0.87*0.9+25</f>
        <v>76367.5</v>
      </c>
      <c r="T51" s="57">
        <f>'BAR BB| Open rates'!U51*0.87*0.9+25</f>
        <v>76367.5</v>
      </c>
      <c r="U51" s="57">
        <f>'BAR BB| Open rates'!W51*0.87*0.9+25</f>
        <v>76367.5</v>
      </c>
      <c r="V51" s="194"/>
    </row>
    <row r="52" spans="1:22" s="36" customFormat="1" ht="12" hidden="1"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194"/>
    </row>
    <row r="53" spans="1:22" s="36" customFormat="1" ht="12" hidden="1" customHeight="1" x14ac:dyDescent="0.2">
      <c r="A53" s="237">
        <v>1</v>
      </c>
      <c r="B53" s="57" t="e">
        <f>'BAR BB| Open rates'!#REF!*0.87*0.9+25</f>
        <v>#REF!</v>
      </c>
      <c r="C53" s="57" t="e">
        <f>'BAR BB| Open rates'!#REF!*0.87*0.9+25</f>
        <v>#REF!</v>
      </c>
      <c r="D53" s="57" t="e">
        <f>'BAR BB| Open rates'!#REF!*0.87*0.9+25</f>
        <v>#REF!</v>
      </c>
      <c r="E53" s="57"/>
      <c r="F53" s="57"/>
      <c r="G53" s="57" t="e">
        <f>'BAR BB| Open rates'!#REF!*0.87*0.9+25</f>
        <v>#REF!</v>
      </c>
      <c r="H53" s="57">
        <f>'BAR BB| Open rates'!G53*0.87*0.9+25</f>
        <v>62665</v>
      </c>
      <c r="I53" s="57">
        <f>'BAR BB| Open rates'!I53*0.87*0.9+25</f>
        <v>62665</v>
      </c>
      <c r="J53" s="57">
        <f>'BAR BB| Open rates'!K53*0.87*0.9+25</f>
        <v>62665</v>
      </c>
      <c r="K53" s="57">
        <f>'BAR BB| Open rates'!L53*0.87*0.9+25</f>
        <v>62665</v>
      </c>
      <c r="L53" s="57">
        <f>'BAR BB| Open rates'!M53*0.87*0.9+25</f>
        <v>62665</v>
      </c>
      <c r="M53" s="57">
        <f>'BAR BB| Open rates'!N53*0.87*0.9+25</f>
        <v>62665</v>
      </c>
      <c r="N53" s="57">
        <f>'BAR BB| Open rates'!O53*0.87*0.9+25</f>
        <v>62665</v>
      </c>
      <c r="O53" s="57">
        <f>'BAR BB| Open rates'!P53*0.87*0.9+25</f>
        <v>62665</v>
      </c>
      <c r="P53" s="57">
        <f>'BAR BB| Open rates'!Q53*0.87*0.9+25</f>
        <v>62665</v>
      </c>
      <c r="Q53" s="57">
        <f>'BAR BB| Open rates'!R53*0.87*0.9+25</f>
        <v>62665</v>
      </c>
      <c r="R53" s="57">
        <f>'BAR BB| Open rates'!S53*0.87*0.9+25</f>
        <v>62665</v>
      </c>
      <c r="S53" s="57">
        <f>'BAR BB| Open rates'!T53*0.87*0.9+25</f>
        <v>62665</v>
      </c>
      <c r="T53" s="57">
        <f>'BAR BB| Open rates'!U53*0.87*0.9+25</f>
        <v>62665</v>
      </c>
      <c r="U53" s="57">
        <f>'BAR BB| Open rates'!W53*0.87*0.9+25</f>
        <v>62665</v>
      </c>
      <c r="V53" s="194"/>
    </row>
    <row r="54" spans="1:22" s="36" customFormat="1" ht="12" hidden="1" customHeight="1" x14ac:dyDescent="0.2">
      <c r="A54" s="237">
        <v>2</v>
      </c>
      <c r="B54" s="57" t="e">
        <f>'BAR BB| Open rates'!#REF!*0.87*0.9+25</f>
        <v>#REF!</v>
      </c>
      <c r="C54" s="57" t="e">
        <f>'BAR BB| Open rates'!#REF!*0.87*0.9+25</f>
        <v>#REF!</v>
      </c>
      <c r="D54" s="57" t="e">
        <f>'BAR BB| Open rates'!#REF!*0.87*0.9+25</f>
        <v>#REF!</v>
      </c>
      <c r="E54" s="57"/>
      <c r="F54" s="57"/>
      <c r="G54" s="57" t="e">
        <f>'BAR BB| Open rates'!#REF!*0.87*0.9+25</f>
        <v>#REF!</v>
      </c>
      <c r="H54" s="57">
        <f>'BAR BB| Open rates'!G54*0.87*0.9+25</f>
        <v>64622.5</v>
      </c>
      <c r="I54" s="57">
        <f>'BAR BB| Open rates'!I54*0.87*0.9+25</f>
        <v>64622.5</v>
      </c>
      <c r="J54" s="57">
        <f>'BAR BB| Open rates'!K54*0.87*0.9+25</f>
        <v>64622.5</v>
      </c>
      <c r="K54" s="57">
        <f>'BAR BB| Open rates'!L54*0.87*0.9+25</f>
        <v>64622.5</v>
      </c>
      <c r="L54" s="57">
        <f>'BAR BB| Open rates'!M54*0.87*0.9+25</f>
        <v>64622.5</v>
      </c>
      <c r="M54" s="57">
        <f>'BAR BB| Open rates'!N54*0.87*0.9+25</f>
        <v>64622.5</v>
      </c>
      <c r="N54" s="57">
        <f>'BAR BB| Open rates'!O54*0.87*0.9+25</f>
        <v>64622.5</v>
      </c>
      <c r="O54" s="57">
        <f>'BAR BB| Open rates'!P54*0.87*0.9+25</f>
        <v>64622.5</v>
      </c>
      <c r="P54" s="57">
        <f>'BAR BB| Open rates'!Q54*0.87*0.9+25</f>
        <v>64622.5</v>
      </c>
      <c r="Q54" s="57">
        <f>'BAR BB| Open rates'!R54*0.87*0.9+25</f>
        <v>64622.5</v>
      </c>
      <c r="R54" s="57">
        <f>'BAR BB| Open rates'!S54*0.87*0.9+25</f>
        <v>64622.5</v>
      </c>
      <c r="S54" s="57">
        <f>'BAR BB| Open rates'!T54*0.87*0.9+25</f>
        <v>64622.5</v>
      </c>
      <c r="T54" s="57">
        <f>'BAR BB| Open rates'!U54*0.87*0.9+25</f>
        <v>64622.5</v>
      </c>
      <c r="U54" s="57">
        <f>'BAR BB| Open rates'!W54*0.87*0.9+25</f>
        <v>64622.5</v>
      </c>
      <c r="V54" s="194"/>
    </row>
    <row r="55" spans="1:22" s="36" customFormat="1" ht="12" hidden="1" customHeight="1" x14ac:dyDescent="0.2">
      <c r="A55" s="237">
        <v>3</v>
      </c>
      <c r="B55" s="57" t="e">
        <f>'BAR BB| Open rates'!#REF!*0.87*0.9+25</f>
        <v>#REF!</v>
      </c>
      <c r="C55" s="57" t="e">
        <f>'BAR BB| Open rates'!#REF!*0.87*0.9+25</f>
        <v>#REF!</v>
      </c>
      <c r="D55" s="57" t="e">
        <f>'BAR BB| Open rates'!#REF!*0.87*0.9+25</f>
        <v>#REF!</v>
      </c>
      <c r="E55" s="57"/>
      <c r="F55" s="57"/>
      <c r="G55" s="57" t="e">
        <f>'BAR BB| Open rates'!#REF!*0.87*0.9+25</f>
        <v>#REF!</v>
      </c>
      <c r="H55" s="57">
        <f>'BAR BB| Open rates'!G55*0.87*0.9+25</f>
        <v>66580</v>
      </c>
      <c r="I55" s="57">
        <f>'BAR BB| Open rates'!I55*0.87*0.9+25</f>
        <v>66580</v>
      </c>
      <c r="J55" s="57">
        <f>'BAR BB| Open rates'!K55*0.87*0.9+25</f>
        <v>66580</v>
      </c>
      <c r="K55" s="57">
        <f>'BAR BB| Open rates'!L55*0.87*0.9+25</f>
        <v>66580</v>
      </c>
      <c r="L55" s="57">
        <f>'BAR BB| Open rates'!M55*0.87*0.9+25</f>
        <v>66580</v>
      </c>
      <c r="M55" s="57">
        <f>'BAR BB| Open rates'!N55*0.87*0.9+25</f>
        <v>66580</v>
      </c>
      <c r="N55" s="57">
        <f>'BAR BB| Open rates'!O55*0.87*0.9+25</f>
        <v>66580</v>
      </c>
      <c r="O55" s="57">
        <f>'BAR BB| Open rates'!P55*0.87*0.9+25</f>
        <v>66580</v>
      </c>
      <c r="P55" s="57">
        <f>'BAR BB| Open rates'!Q55*0.87*0.9+25</f>
        <v>66580</v>
      </c>
      <c r="Q55" s="57">
        <f>'BAR BB| Open rates'!R55*0.87*0.9+25</f>
        <v>66580</v>
      </c>
      <c r="R55" s="57">
        <f>'BAR BB| Open rates'!S55*0.87*0.9+25</f>
        <v>66580</v>
      </c>
      <c r="S55" s="57">
        <f>'BAR BB| Open rates'!T55*0.87*0.9+25</f>
        <v>66580</v>
      </c>
      <c r="T55" s="57">
        <f>'BAR BB| Open rates'!U55*0.87*0.9+25</f>
        <v>66580</v>
      </c>
      <c r="U55" s="57">
        <f>'BAR BB| Open rates'!W55*0.87*0.9+25</f>
        <v>66580</v>
      </c>
      <c r="V55" s="194"/>
    </row>
    <row r="56" spans="1:22" s="36" customFormat="1" ht="12" hidden="1" customHeight="1" x14ac:dyDescent="0.2">
      <c r="A56" s="237">
        <v>4</v>
      </c>
      <c r="B56" s="57" t="e">
        <f>'BAR BB| Open rates'!#REF!*0.87*0.9+25</f>
        <v>#REF!</v>
      </c>
      <c r="C56" s="57" t="e">
        <f>'BAR BB| Open rates'!#REF!*0.87*0.9+25</f>
        <v>#REF!</v>
      </c>
      <c r="D56" s="57" t="e">
        <f>'BAR BB| Open rates'!#REF!*0.87*0.9+25</f>
        <v>#REF!</v>
      </c>
      <c r="E56" s="57"/>
      <c r="F56" s="57"/>
      <c r="G56" s="57" t="e">
        <f>'BAR BB| Open rates'!#REF!*0.87*0.9+25</f>
        <v>#REF!</v>
      </c>
      <c r="H56" s="57">
        <f>'BAR BB| Open rates'!G56*0.87*0.9+25</f>
        <v>68537.5</v>
      </c>
      <c r="I56" s="57">
        <f>'BAR BB| Open rates'!I56*0.87*0.9+25</f>
        <v>68537.5</v>
      </c>
      <c r="J56" s="57">
        <f>'BAR BB| Open rates'!K56*0.87*0.9+25</f>
        <v>68537.5</v>
      </c>
      <c r="K56" s="57">
        <f>'BAR BB| Open rates'!L56*0.87*0.9+25</f>
        <v>68537.5</v>
      </c>
      <c r="L56" s="57">
        <f>'BAR BB| Open rates'!M56*0.87*0.9+25</f>
        <v>68537.5</v>
      </c>
      <c r="M56" s="57">
        <f>'BAR BB| Open rates'!N56*0.87*0.9+25</f>
        <v>68537.5</v>
      </c>
      <c r="N56" s="57">
        <f>'BAR BB| Open rates'!O56*0.87*0.9+25</f>
        <v>68537.5</v>
      </c>
      <c r="O56" s="57">
        <f>'BAR BB| Open rates'!P56*0.87*0.9+25</f>
        <v>68537.5</v>
      </c>
      <c r="P56" s="57">
        <f>'BAR BB| Open rates'!Q56*0.87*0.9+25</f>
        <v>68537.5</v>
      </c>
      <c r="Q56" s="57">
        <f>'BAR BB| Open rates'!R56*0.87*0.9+25</f>
        <v>68537.5</v>
      </c>
      <c r="R56" s="57">
        <f>'BAR BB| Open rates'!S56*0.87*0.9+25</f>
        <v>68537.5</v>
      </c>
      <c r="S56" s="57">
        <f>'BAR BB| Open rates'!T56*0.87*0.9+25</f>
        <v>68537.5</v>
      </c>
      <c r="T56" s="57">
        <f>'BAR BB| Open rates'!U56*0.87*0.9+25</f>
        <v>68537.5</v>
      </c>
      <c r="U56" s="57">
        <f>'BAR BB| Open rates'!W56*0.87*0.9+25</f>
        <v>68537.5</v>
      </c>
      <c r="V56" s="194"/>
    </row>
    <row r="57" spans="1:22" s="36" customFormat="1" ht="12" hidden="1" customHeight="1" x14ac:dyDescent="0.2">
      <c r="A57" s="237">
        <v>5</v>
      </c>
      <c r="B57" s="57" t="e">
        <f>'BAR BB| Open rates'!#REF!*0.87*0.9+25</f>
        <v>#REF!</v>
      </c>
      <c r="C57" s="57" t="e">
        <f>'BAR BB| Open rates'!#REF!*0.87*0.9+25</f>
        <v>#REF!</v>
      </c>
      <c r="D57" s="57" t="e">
        <f>'BAR BB| Open rates'!#REF!*0.87*0.9+25</f>
        <v>#REF!</v>
      </c>
      <c r="E57" s="57"/>
      <c r="F57" s="57"/>
      <c r="G57" s="57" t="e">
        <f>'BAR BB| Open rates'!#REF!*0.87*0.9+25</f>
        <v>#REF!</v>
      </c>
      <c r="H57" s="57">
        <f>'BAR BB| Open rates'!G57*0.87*0.9+25</f>
        <v>70495</v>
      </c>
      <c r="I57" s="57">
        <f>'BAR BB| Open rates'!I57*0.87*0.9+25</f>
        <v>70495</v>
      </c>
      <c r="J57" s="57">
        <f>'BAR BB| Open rates'!K57*0.87*0.9+25</f>
        <v>70495</v>
      </c>
      <c r="K57" s="57">
        <f>'BAR BB| Open rates'!L57*0.87*0.9+25</f>
        <v>70495</v>
      </c>
      <c r="L57" s="57">
        <f>'BAR BB| Open rates'!M57*0.87*0.9+25</f>
        <v>70495</v>
      </c>
      <c r="M57" s="57">
        <f>'BAR BB| Open rates'!N57*0.87*0.9+25</f>
        <v>70495</v>
      </c>
      <c r="N57" s="57">
        <f>'BAR BB| Open rates'!O57*0.87*0.9+25</f>
        <v>70495</v>
      </c>
      <c r="O57" s="57">
        <f>'BAR BB| Open rates'!P57*0.87*0.9+25</f>
        <v>70495</v>
      </c>
      <c r="P57" s="57">
        <f>'BAR BB| Open rates'!Q57*0.87*0.9+25</f>
        <v>70495</v>
      </c>
      <c r="Q57" s="57">
        <f>'BAR BB| Open rates'!R57*0.87*0.9+25</f>
        <v>70495</v>
      </c>
      <c r="R57" s="57">
        <f>'BAR BB| Open rates'!S57*0.87*0.9+25</f>
        <v>70495</v>
      </c>
      <c r="S57" s="57">
        <f>'BAR BB| Open rates'!T57*0.87*0.9+25</f>
        <v>70495</v>
      </c>
      <c r="T57" s="57">
        <f>'BAR BB| Open rates'!U57*0.87*0.9+25</f>
        <v>70495</v>
      </c>
      <c r="U57" s="57">
        <f>'BAR BB| Open rates'!W57*0.87*0.9+25</f>
        <v>70495</v>
      </c>
      <c r="V57" s="194"/>
    </row>
    <row r="58" spans="1:22" s="36" customFormat="1" ht="12" hidden="1" customHeight="1" x14ac:dyDescent="0.2">
      <c r="A58" s="237">
        <v>6</v>
      </c>
      <c r="B58" s="57" t="e">
        <f>'BAR BB| Open rates'!#REF!*0.87*0.9+25</f>
        <v>#REF!</v>
      </c>
      <c r="C58" s="57" t="e">
        <f>'BAR BB| Open rates'!#REF!*0.87*0.9+25</f>
        <v>#REF!</v>
      </c>
      <c r="D58" s="57" t="e">
        <f>'BAR BB| Open rates'!#REF!*0.87*0.9+25</f>
        <v>#REF!</v>
      </c>
      <c r="E58" s="57"/>
      <c r="F58" s="57"/>
      <c r="G58" s="57" t="e">
        <f>'BAR BB| Open rates'!#REF!*0.87*0.9+25</f>
        <v>#REF!</v>
      </c>
      <c r="H58" s="57">
        <f>'BAR BB| Open rates'!G58*0.87*0.9+25</f>
        <v>72452.5</v>
      </c>
      <c r="I58" s="57">
        <f>'BAR BB| Open rates'!I58*0.87*0.9+25</f>
        <v>72452.5</v>
      </c>
      <c r="J58" s="57">
        <f>'BAR BB| Open rates'!K58*0.87*0.9+25</f>
        <v>72452.5</v>
      </c>
      <c r="K58" s="57">
        <f>'BAR BB| Open rates'!L58*0.87*0.9+25</f>
        <v>72452.5</v>
      </c>
      <c r="L58" s="57">
        <f>'BAR BB| Open rates'!M58*0.87*0.9+25</f>
        <v>72452.5</v>
      </c>
      <c r="M58" s="57">
        <f>'BAR BB| Open rates'!N58*0.87*0.9+25</f>
        <v>72452.5</v>
      </c>
      <c r="N58" s="57">
        <f>'BAR BB| Open rates'!O58*0.87*0.9+25</f>
        <v>72452.5</v>
      </c>
      <c r="O58" s="57">
        <f>'BAR BB| Open rates'!P58*0.87*0.9+25</f>
        <v>72452.5</v>
      </c>
      <c r="P58" s="57">
        <f>'BAR BB| Open rates'!Q58*0.87*0.9+25</f>
        <v>72452.5</v>
      </c>
      <c r="Q58" s="57">
        <f>'BAR BB| Open rates'!R58*0.87*0.9+25</f>
        <v>72452.5</v>
      </c>
      <c r="R58" s="57">
        <f>'BAR BB| Open rates'!S58*0.87*0.9+25</f>
        <v>72452.5</v>
      </c>
      <c r="S58" s="57">
        <f>'BAR BB| Open rates'!T58*0.87*0.9+25</f>
        <v>72452.5</v>
      </c>
      <c r="T58" s="57">
        <f>'BAR BB| Open rates'!U58*0.87*0.9+25</f>
        <v>72452.5</v>
      </c>
      <c r="U58" s="57">
        <f>'BAR BB| Open rates'!W58*0.87*0.9+25</f>
        <v>72452.5</v>
      </c>
      <c r="V58" s="194"/>
    </row>
    <row r="59" spans="1:22" s="36" customFormat="1" ht="12" hidden="1" customHeight="1" x14ac:dyDescent="0.2">
      <c r="A59" s="89"/>
      <c r="B59" s="194"/>
      <c r="C59" s="194"/>
      <c r="D59" s="194"/>
      <c r="E59" s="194"/>
      <c r="F59" s="194"/>
      <c r="G59" s="194"/>
      <c r="H59" s="194"/>
      <c r="I59" s="194"/>
      <c r="J59" s="194"/>
      <c r="K59" s="194"/>
      <c r="L59" s="194"/>
      <c r="M59" s="194"/>
      <c r="N59" s="194"/>
      <c r="O59" s="194"/>
      <c r="P59" s="194"/>
      <c r="Q59" s="194"/>
      <c r="R59" s="194"/>
      <c r="S59" s="194"/>
      <c r="T59" s="194"/>
      <c r="U59" s="194"/>
      <c r="V59" s="194"/>
    </row>
    <row r="60" spans="1:22" s="33" customFormat="1" x14ac:dyDescent="0.2">
      <c r="A60" s="89"/>
    </row>
    <row r="61" spans="1:22" s="33" customFormat="1" x14ac:dyDescent="0.2">
      <c r="A61" s="330" t="s">
        <v>172</v>
      </c>
    </row>
    <row r="62" spans="1:22" s="33" customFormat="1" x14ac:dyDescent="0.2">
      <c r="A62" s="330"/>
    </row>
    <row r="63" spans="1:22" s="31" customFormat="1" ht="13.5" customHeight="1" x14ac:dyDescent="0.2"/>
    <row r="64" spans="1:22"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423</v>
      </c>
    </row>
    <row r="78" spans="1:1" s="33" customFormat="1" ht="48" x14ac:dyDescent="0.2">
      <c r="A78" s="213" t="s">
        <v>424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BL93"/>
  <sheetViews>
    <sheetView workbookViewId="0">
      <pane xSplit="1" ySplit="4" topLeftCell="AU14" activePane="bottomRight" state="frozen"/>
      <selection pane="topRight" activeCell="B1" sqref="B1"/>
      <selection pane="bottomLeft" activeCell="A5" sqref="A5"/>
      <selection pane="bottomRight" activeCell="BG3" sqref="BG3:BH39"/>
    </sheetView>
  </sheetViews>
  <sheetFormatPr defaultColWidth="9.85546875" defaultRowHeight="12.75" x14ac:dyDescent="0.2"/>
  <cols>
    <col min="1" max="1" width="37.28515625" style="32" customWidth="1"/>
    <col min="2" max="22" width="9.85546875" style="32"/>
    <col min="23" max="24" width="9.85546875" style="32" customWidth="1"/>
    <col min="25" max="28" width="9.85546875" style="32" hidden="1" customWidth="1"/>
    <col min="29" max="30" width="0" style="32" hidden="1" customWidth="1"/>
    <col min="31" max="16384" width="9.85546875" style="32"/>
  </cols>
  <sheetData>
    <row r="1" spans="1:64" x14ac:dyDescent="0.2">
      <c r="A1" s="63" t="s">
        <v>61</v>
      </c>
    </row>
    <row r="2" spans="1:64" x14ac:dyDescent="0.2">
      <c r="A2" s="11" t="s">
        <v>185</v>
      </c>
    </row>
    <row r="3" spans="1:64" s="33" customFormat="1" ht="26.25" customHeight="1" x14ac:dyDescent="0.2">
      <c r="A3" s="64" t="s">
        <v>97</v>
      </c>
      <c r="B3" s="113">
        <f>'BAR BB| Open rates'!B3</f>
        <v>45953</v>
      </c>
      <c r="C3" s="113">
        <f>'BAR BB| Open rates'!C3</f>
        <v>45954</v>
      </c>
      <c r="D3" s="113">
        <f>'BAR BB| Open rates'!D3</f>
        <v>45955</v>
      </c>
      <c r="E3" s="113">
        <f>'BAR BB| Open rates'!E3</f>
        <v>45958</v>
      </c>
      <c r="F3" s="113">
        <f>'BAR BB| Open rates'!F3</f>
        <v>45959</v>
      </c>
      <c r="G3" s="113">
        <f>'BAR BB| Open rates'!G3</f>
        <v>45962</v>
      </c>
      <c r="H3" s="113">
        <f>'BAR BB| Open rates'!H3</f>
        <v>45965</v>
      </c>
      <c r="I3" s="113">
        <f>'BAR BB| Open rates'!I3</f>
        <v>45966</v>
      </c>
      <c r="J3" s="113">
        <f>'BAR BB| Open rates'!J3</f>
        <v>45968</v>
      </c>
      <c r="K3" s="113">
        <f>'BAR BB| Open rates'!K3</f>
        <v>45970</v>
      </c>
      <c r="L3" s="113">
        <f>'BAR BB| Open rates'!L3</f>
        <v>45975</v>
      </c>
      <c r="M3" s="113">
        <f>'BAR BB| Open rates'!M3</f>
        <v>45977</v>
      </c>
      <c r="N3" s="113">
        <f>'BAR BB| Open rates'!N3</f>
        <v>45982</v>
      </c>
      <c r="O3" s="113">
        <f>'BAR BB| Open rates'!O3</f>
        <v>45984</v>
      </c>
      <c r="P3" s="113">
        <f>'BAR BB| Open rates'!P3</f>
        <v>45989</v>
      </c>
      <c r="Q3" s="113">
        <f>'BAR BB| Open rates'!Q3</f>
        <v>45991</v>
      </c>
      <c r="R3" s="113">
        <f>'BAR BB| Open rates'!R3</f>
        <v>45992</v>
      </c>
      <c r="S3" s="113">
        <f>'BAR BB| Open rates'!S3</f>
        <v>45996</v>
      </c>
      <c r="T3" s="113">
        <f>'BAR BB| Open rates'!T3</f>
        <v>45998</v>
      </c>
      <c r="U3" s="113">
        <f>'BAR BB| Open rates'!U3</f>
        <v>46003</v>
      </c>
      <c r="V3" s="113">
        <f>'BAR BB| Open rates'!V3</f>
        <v>46004</v>
      </c>
      <c r="W3" s="113">
        <f>'BAR BB| Open rates'!W3</f>
        <v>46010</v>
      </c>
      <c r="X3" s="113">
        <f>'BAR BB| Open rates'!X3</f>
        <v>46017</v>
      </c>
      <c r="Y3" s="113">
        <f>'BAR BB| Open rates'!Y3</f>
        <v>46020</v>
      </c>
      <c r="Z3" s="113">
        <f>'BAR BB| Open rates'!Z3</f>
        <v>46021</v>
      </c>
      <c r="AA3" s="113">
        <f>'BAR BB| Open rates'!AA3</f>
        <v>46022</v>
      </c>
      <c r="AB3" s="113">
        <f>'BAR BB| Open rates'!AB3</f>
        <v>46023</v>
      </c>
      <c r="AC3" s="113">
        <f>'BAR BB| Open rates'!AC3</f>
        <v>46028</v>
      </c>
      <c r="AD3" s="113">
        <f>'BAR BB| Open rates'!AD3</f>
        <v>46030</v>
      </c>
      <c r="AE3" s="113">
        <f>'BAR BB| Open rates'!AE3</f>
        <v>46031</v>
      </c>
      <c r="AF3" s="113">
        <f>'BAR BB| Open rates'!AF3</f>
        <v>46032</v>
      </c>
      <c r="AG3" s="113">
        <f>'BAR BB| Open rates'!AG3</f>
        <v>46033</v>
      </c>
      <c r="AH3" s="113">
        <f>'BAR BB| Open rates'!AH3</f>
        <v>46038</v>
      </c>
      <c r="AI3" s="113">
        <f>'BAR BB| Open rates'!AI3</f>
        <v>45675</v>
      </c>
      <c r="AJ3" s="113">
        <f>'BAR BB| Open rates'!AJ3</f>
        <v>46041</v>
      </c>
      <c r="AK3" s="113">
        <f>'BAR BB| Open rates'!AK3</f>
        <v>46045</v>
      </c>
      <c r="AL3" s="113">
        <f>'BAR BB| Open rates'!AL3</f>
        <v>46047</v>
      </c>
      <c r="AM3" s="113">
        <f>'BAR BB| Open rates'!AM3</f>
        <v>46049</v>
      </c>
      <c r="AN3" s="113">
        <f>'BAR BB| Open rates'!AN3</f>
        <v>46052</v>
      </c>
      <c r="AO3" s="113">
        <f>'BAR BB| Open rates'!AO3</f>
        <v>46054</v>
      </c>
      <c r="AP3" s="113">
        <f>'BAR BB| Open rates'!AP3</f>
        <v>46056</v>
      </c>
      <c r="AQ3" s="113">
        <f>'BAR BB| Open rates'!AQ3</f>
        <v>46058</v>
      </c>
      <c r="AR3" s="113">
        <f>'BAR BB| Open rates'!AR3</f>
        <v>46059</v>
      </c>
      <c r="AS3" s="113">
        <f>'BAR BB| Open rates'!AS3</f>
        <v>46061</v>
      </c>
      <c r="AT3" s="113">
        <f>'BAR BB| Open rates'!AT3</f>
        <v>46066</v>
      </c>
      <c r="AU3" s="113">
        <f>'BAR BB| Open rates'!AU3</f>
        <v>46068</v>
      </c>
      <c r="AV3" s="113">
        <f>'BAR BB| Open rates'!AV3</f>
        <v>46072</v>
      </c>
      <c r="AW3" s="113">
        <f>'BAR BB| Open rates'!AW3</f>
        <v>46077</v>
      </c>
      <c r="AX3" s="113">
        <f>'BAR BB| Open rates'!AX3</f>
        <v>46078</v>
      </c>
      <c r="AY3" s="113">
        <f>'BAR BB| Open rates'!AY3</f>
        <v>46082</v>
      </c>
      <c r="AZ3" s="113">
        <f>'BAR BB| Open rates'!AZ3</f>
        <v>46087</v>
      </c>
      <c r="BA3" s="113">
        <f>'BAR BB| Open rates'!BA3</f>
        <v>46091</v>
      </c>
      <c r="BB3" s="113">
        <f>'BAR BB| Open rates'!BB3</f>
        <v>46096</v>
      </c>
      <c r="BC3" s="113">
        <f>'BAR BB| Open rates'!BC3</f>
        <v>46101</v>
      </c>
      <c r="BD3" s="113">
        <f>'BAR BB| Open rates'!BD3</f>
        <v>46103</v>
      </c>
      <c r="BE3" s="113">
        <f>'BAR BB| Open rates'!BE3</f>
        <v>46113</v>
      </c>
      <c r="BF3" s="113">
        <f>'BAR BB| Open rates'!BF3</f>
        <v>46118</v>
      </c>
      <c r="BG3" s="113">
        <f>'BAR BB| Open rates'!BG3</f>
        <v>46124</v>
      </c>
      <c r="BH3" s="113">
        <f>'BAR BB| Open rates'!BH3</f>
        <v>46125</v>
      </c>
      <c r="BI3" s="113">
        <f>'BAR BB| Open rates'!BI3</f>
        <v>46131</v>
      </c>
      <c r="BJ3" s="113">
        <f>'BAR BB| Open rates'!BJ3</f>
        <v>46136</v>
      </c>
      <c r="BK3" s="113">
        <f>'BAR BB| Open rates'!BK3</f>
        <v>46138</v>
      </c>
      <c r="BL3" s="113">
        <f>'BAR BB| Open rates'!BL3</f>
        <v>46142</v>
      </c>
    </row>
    <row r="4" spans="1:64" s="33" customFormat="1" ht="26.25" customHeight="1" x14ac:dyDescent="0.2">
      <c r="A4" s="104"/>
      <c r="B4" s="115">
        <f>'BAR BB| Open rates'!B4</f>
        <v>45953</v>
      </c>
      <c r="C4" s="115">
        <f>'BAR BB| Open rates'!C4</f>
        <v>45954</v>
      </c>
      <c r="D4" s="115">
        <f>'BAR BB| Open rates'!D4</f>
        <v>45957</v>
      </c>
      <c r="E4" s="115">
        <f>'BAR BB| Open rates'!E4</f>
        <v>45958</v>
      </c>
      <c r="F4" s="115">
        <f>'BAR BB| Open rates'!F4</f>
        <v>45961</v>
      </c>
      <c r="G4" s="115">
        <f>'BAR BB| Open rates'!G4</f>
        <v>45964</v>
      </c>
      <c r="H4" s="115">
        <f>'BAR BB| Open rates'!H4</f>
        <v>45965</v>
      </c>
      <c r="I4" s="115">
        <f>'BAR BB| Open rates'!I4</f>
        <v>45967</v>
      </c>
      <c r="J4" s="115">
        <f>'BAR BB| Open rates'!J4</f>
        <v>45969</v>
      </c>
      <c r="K4" s="115">
        <f>'BAR BB| Open rates'!K4</f>
        <v>45974</v>
      </c>
      <c r="L4" s="115">
        <f>'BAR BB| Open rates'!L4</f>
        <v>45976</v>
      </c>
      <c r="M4" s="115">
        <f>'BAR BB| Open rates'!M4</f>
        <v>45981</v>
      </c>
      <c r="N4" s="115">
        <f>'BAR BB| Open rates'!N4</f>
        <v>45983</v>
      </c>
      <c r="O4" s="115">
        <f>'BAR BB| Open rates'!O4</f>
        <v>45988</v>
      </c>
      <c r="P4" s="115">
        <f>'BAR BB| Open rates'!P4</f>
        <v>45990</v>
      </c>
      <c r="Q4" s="115">
        <f>'BAR BB| Open rates'!Q4</f>
        <v>45991</v>
      </c>
      <c r="R4" s="115">
        <f>'BAR BB| Open rates'!R4</f>
        <v>45995</v>
      </c>
      <c r="S4" s="115">
        <f>'BAR BB| Open rates'!S4</f>
        <v>45997</v>
      </c>
      <c r="T4" s="115">
        <f>'BAR BB| Open rates'!T4</f>
        <v>46002</v>
      </c>
      <c r="U4" s="115">
        <f>'BAR BB| Open rates'!U4</f>
        <v>46003</v>
      </c>
      <c r="V4" s="115">
        <f>'BAR BB| Open rates'!V4</f>
        <v>46009</v>
      </c>
      <c r="W4" s="115">
        <f>'BAR BB| Open rates'!W4</f>
        <v>46016</v>
      </c>
      <c r="X4" s="115">
        <f>'BAR BB| Open rates'!X4</f>
        <v>46019</v>
      </c>
      <c r="Y4" s="115">
        <f>'BAR BB| Open rates'!Y4</f>
        <v>46020</v>
      </c>
      <c r="Z4" s="115">
        <f>'BAR BB| Open rates'!Z4</f>
        <v>46021</v>
      </c>
      <c r="AA4" s="115">
        <f>'BAR BB| Open rates'!AA4</f>
        <v>46022</v>
      </c>
      <c r="AB4" s="115">
        <f>'BAR BB| Open rates'!AB4</f>
        <v>46027</v>
      </c>
      <c r="AC4" s="115">
        <f>'BAR BB| Open rates'!AC4</f>
        <v>46029</v>
      </c>
      <c r="AD4" s="115">
        <f>'BAR BB| Open rates'!AD4</f>
        <v>46030</v>
      </c>
      <c r="AE4" s="115">
        <f>'BAR BB| Open rates'!AE4</f>
        <v>46031</v>
      </c>
      <c r="AF4" s="115">
        <f>'BAR BB| Open rates'!AF4</f>
        <v>46032</v>
      </c>
      <c r="AG4" s="115">
        <f>'BAR BB| Open rates'!AG4</f>
        <v>46037</v>
      </c>
      <c r="AH4" s="115">
        <f>'BAR BB| Open rates'!AH4</f>
        <v>46039</v>
      </c>
      <c r="AI4" s="115">
        <f>'BAR BB| Open rates'!AI4</f>
        <v>45675</v>
      </c>
      <c r="AJ4" s="115">
        <f>'BAR BB| Open rates'!AJ4</f>
        <v>46044</v>
      </c>
      <c r="AK4" s="115">
        <f>'BAR BB| Open rates'!AK4</f>
        <v>46046</v>
      </c>
      <c r="AL4" s="115">
        <f>'BAR BB| Open rates'!AL4</f>
        <v>46048</v>
      </c>
      <c r="AM4" s="115">
        <f>'BAR BB| Open rates'!AM4</f>
        <v>46051</v>
      </c>
      <c r="AN4" s="115">
        <f>'BAR BB| Open rates'!AN4</f>
        <v>46053</v>
      </c>
      <c r="AO4" s="115">
        <f>'BAR BB| Open rates'!AO4</f>
        <v>46055</v>
      </c>
      <c r="AP4" s="115">
        <f>'BAR BB| Open rates'!AP4</f>
        <v>46057</v>
      </c>
      <c r="AQ4" s="115">
        <f>'BAR BB| Open rates'!AQ4</f>
        <v>46058</v>
      </c>
      <c r="AR4" s="115">
        <f>'BAR BB| Open rates'!AR4</f>
        <v>46060</v>
      </c>
      <c r="AS4" s="115">
        <f>'BAR BB| Open rates'!AS4</f>
        <v>46065</v>
      </c>
      <c r="AT4" s="115">
        <f>'BAR BB| Open rates'!AT4</f>
        <v>46067</v>
      </c>
      <c r="AU4" s="115">
        <f>'BAR BB| Open rates'!AU4</f>
        <v>46071</v>
      </c>
      <c r="AV4" s="115">
        <f>'BAR BB| Open rates'!AV4</f>
        <v>46076</v>
      </c>
      <c r="AW4" s="115">
        <f>'BAR BB| Open rates'!AW4</f>
        <v>46077</v>
      </c>
      <c r="AX4" s="115">
        <f>'BAR BB| Open rates'!AX4</f>
        <v>46081</v>
      </c>
      <c r="AY4" s="115">
        <f>'BAR BB| Open rates'!AY4</f>
        <v>46086</v>
      </c>
      <c r="AZ4" s="115">
        <f>'BAR BB| Open rates'!AZ4</f>
        <v>46090</v>
      </c>
      <c r="BA4" s="115">
        <f>'BAR BB| Open rates'!BA4</f>
        <v>46095</v>
      </c>
      <c r="BB4" s="115">
        <f>'BAR BB| Open rates'!BB4</f>
        <v>46100</v>
      </c>
      <c r="BC4" s="115">
        <f>'BAR BB| Open rates'!BC4</f>
        <v>46102</v>
      </c>
      <c r="BD4" s="115">
        <f>'BAR BB| Open rates'!BD4</f>
        <v>46112</v>
      </c>
      <c r="BE4" s="115">
        <f>'BAR BB| Open rates'!BE4</f>
        <v>46117</v>
      </c>
      <c r="BF4" s="115">
        <f>'BAR BB| Open rates'!BF4</f>
        <v>46123</v>
      </c>
      <c r="BG4" s="115">
        <f>'BAR BB| Open rates'!BG4</f>
        <v>46124</v>
      </c>
      <c r="BH4" s="115">
        <f>'BAR BB| Open rates'!BH4</f>
        <v>46130</v>
      </c>
      <c r="BI4" s="115">
        <f>'BAR BB| Open rates'!BI4</f>
        <v>46135</v>
      </c>
      <c r="BJ4" s="115">
        <f>'BAR BB| Open rates'!BJ4</f>
        <v>46137</v>
      </c>
      <c r="BK4" s="115">
        <f>'BAR BB| Open rates'!BK4</f>
        <v>46141</v>
      </c>
      <c r="BL4" s="115">
        <f>'BAR BB| Open rates'!BL4</f>
        <v>46142</v>
      </c>
    </row>
    <row r="5" spans="1:64" s="36" customFormat="1" ht="12" customHeight="1" x14ac:dyDescent="0.2">
      <c r="A5" s="184" t="s">
        <v>63</v>
      </c>
    </row>
    <row r="6" spans="1:64" s="36" customFormat="1" ht="12" customHeight="1" x14ac:dyDescent="0.2">
      <c r="A6" s="183">
        <v>1</v>
      </c>
      <c r="B6" s="57">
        <f>'BAR BB| Open rates'!B6*0.85*0.9</f>
        <v>22797</v>
      </c>
      <c r="C6" s="57">
        <f>'BAR BB| Open rates'!C6*0.85*0.9</f>
        <v>19737</v>
      </c>
      <c r="D6" s="57">
        <f>'BAR BB| Open rates'!D6*0.85*0.9</f>
        <v>19737</v>
      </c>
      <c r="E6" s="57">
        <f>'BAR BB| Open rates'!E6*0.85*0.9</f>
        <v>22797</v>
      </c>
      <c r="F6" s="57">
        <f>'BAR BB| Open rates'!F6*0.85*0.9</f>
        <v>19737</v>
      </c>
      <c r="G6" s="57">
        <f>'BAR BB| Open rates'!G6*0.85*0.9</f>
        <v>19737</v>
      </c>
      <c r="H6" s="57">
        <f>'BAR BB| Open rates'!H6*0.85*0.9</f>
        <v>14382</v>
      </c>
      <c r="I6" s="57">
        <f>'BAR BB| Open rates'!I6*0.85*0.9</f>
        <v>12699</v>
      </c>
      <c r="J6" s="57">
        <f>'BAR BB| Open rates'!J6*0.85*0.9</f>
        <v>11398.5</v>
      </c>
      <c r="K6" s="57">
        <f>'BAR BB| Open rates'!K6*0.85*0.9</f>
        <v>9868.5</v>
      </c>
      <c r="L6" s="57">
        <f>'BAR BB| Open rates'!L6*0.85*0.9</f>
        <v>11398.5</v>
      </c>
      <c r="M6" s="57">
        <f>'BAR BB| Open rates'!M6*0.85*0.9</f>
        <v>9868.5</v>
      </c>
      <c r="N6" s="57">
        <f>'BAR BB| Open rates'!N6*0.85*0.9</f>
        <v>11398.5</v>
      </c>
      <c r="O6" s="57">
        <f>'BAR BB| Open rates'!O6*0.85*0.9</f>
        <v>9868.5</v>
      </c>
      <c r="P6" s="57">
        <f>'BAR BB| Open rates'!P6*0.85*0.9</f>
        <v>11398.5</v>
      </c>
      <c r="Q6" s="57">
        <f>'BAR BB| Open rates'!Q6*0.85*0.9</f>
        <v>9868.5</v>
      </c>
      <c r="R6" s="57">
        <f>'BAR BB| Open rates'!R6*0.85*0.9</f>
        <v>9868.5</v>
      </c>
      <c r="S6" s="57">
        <f>'BAR BB| Open rates'!S6*0.85*0.9</f>
        <v>11398.5</v>
      </c>
      <c r="T6" s="57">
        <f>'BAR BB| Open rates'!T6*0.85*0.9</f>
        <v>9868.5</v>
      </c>
      <c r="U6" s="57">
        <f>'BAR BB| Open rates'!U6*0.85*0.9</f>
        <v>11398.5</v>
      </c>
      <c r="V6" s="57">
        <f>'BAR BB| Open rates'!V6*0.85*0.9</f>
        <v>11398.5</v>
      </c>
      <c r="W6" s="57">
        <f>'BAR BB| Open rates'!W6*0.85*0.9</f>
        <v>14382</v>
      </c>
      <c r="X6" s="57">
        <f>'BAR BB| Open rates'!X6*0.85*0.9</f>
        <v>19737</v>
      </c>
      <c r="Y6" s="57">
        <f>'BAR BB| Open rates'!Y6*0.85*0.9</f>
        <v>30523.5</v>
      </c>
      <c r="Z6" s="57">
        <f>'BAR BB| Open rates'!Z6*0.85*0.9</f>
        <v>45747</v>
      </c>
      <c r="AA6" s="57">
        <f>'BAR BB| Open rates'!AA6*0.85*0.9</f>
        <v>53397</v>
      </c>
      <c r="AB6" s="57">
        <f>'BAR BB| Open rates'!AB6*0.85*0.9</f>
        <v>61123.5</v>
      </c>
      <c r="AC6" s="57">
        <f>'BAR BB| Open rates'!AC6*0.85*0.9</f>
        <v>55462.5</v>
      </c>
      <c r="AD6" s="57">
        <f>'BAR BB| Open rates'!AD6*0.85*0.9</f>
        <v>53397</v>
      </c>
      <c r="AE6" s="57">
        <f>'BAR BB| Open rates'!AE6*0.85*0.9</f>
        <v>53397</v>
      </c>
      <c r="AF6" s="57">
        <f>'BAR BB| Open rates'!AF6*0.85*0.9</f>
        <v>45747</v>
      </c>
      <c r="AG6" s="57">
        <f>'BAR BB| Open rates'!AG6*0.85*0.9</f>
        <v>17442</v>
      </c>
      <c r="AH6" s="57">
        <f>'BAR BB| Open rates'!AH6*0.85*0.9</f>
        <v>21267</v>
      </c>
      <c r="AI6" s="57">
        <f>'BAR BB| Open rates'!AI6*0.85*0.9</f>
        <v>19737</v>
      </c>
      <c r="AJ6" s="57">
        <f>'BAR BB| Open rates'!AJ6*0.85*0.9</f>
        <v>17442</v>
      </c>
      <c r="AK6" s="57">
        <f>'BAR BB| Open rates'!AK6*0.85*0.9</f>
        <v>19737</v>
      </c>
      <c r="AL6" s="57">
        <f>'BAR BB| Open rates'!AL6*0.85*0.9</f>
        <v>17442</v>
      </c>
      <c r="AM6" s="57">
        <f>'BAR BB| Open rates'!AM6*0.85*0.9</f>
        <v>19737</v>
      </c>
      <c r="AN6" s="57">
        <f>'BAR BB| Open rates'!AN6*0.85*0.9</f>
        <v>25092</v>
      </c>
      <c r="AO6" s="57">
        <f>'BAR BB| Open rates'!AO6*0.85*0.9</f>
        <v>27387</v>
      </c>
      <c r="AP6" s="57">
        <f>'BAR BB| Open rates'!AP6*0.85*0.9</f>
        <v>27387</v>
      </c>
      <c r="AQ6" s="57">
        <f>'BAR BB| Open rates'!AQ6*0.85*0.9</f>
        <v>27387</v>
      </c>
      <c r="AR6" s="57">
        <f>'BAR BB| Open rates'!AR6*0.85*0.9</f>
        <v>29605.5</v>
      </c>
      <c r="AS6" s="57">
        <f>'BAR BB| Open rates'!AS6*0.85*0.9</f>
        <v>27387</v>
      </c>
      <c r="AT6" s="57">
        <f>'BAR BB| Open rates'!AT6*0.85*0.9</f>
        <v>29605.5</v>
      </c>
      <c r="AU6" s="57">
        <f>'BAR BB| Open rates'!AU6*0.85*0.9</f>
        <v>27387</v>
      </c>
      <c r="AV6" s="57">
        <f>'BAR BB| Open rates'!AV6*0.85*0.9</f>
        <v>39933</v>
      </c>
      <c r="AW6" s="57">
        <f>'BAR BB| Open rates'!AW6*0.85*0.9</f>
        <v>37179</v>
      </c>
      <c r="AX6" s="57">
        <f>'BAR BB| Open rates'!AX6*0.85*0.9</f>
        <v>22797</v>
      </c>
      <c r="AY6" s="57">
        <f>'BAR BB| Open rates'!AY6*0.85*0.9</f>
        <v>19737</v>
      </c>
      <c r="AZ6" s="57">
        <f>'BAR BB| Open rates'!AZ6*0.85*0.9</f>
        <v>22797</v>
      </c>
      <c r="BA6" s="57">
        <f>'BAR BB| Open rates'!BA6*0.85*0.9</f>
        <v>15912</v>
      </c>
      <c r="BB6" s="57">
        <f>'BAR BB| Open rates'!BB6*0.85*0.9</f>
        <v>14382</v>
      </c>
      <c r="BC6" s="57">
        <f>'BAR BB| Open rates'!BC6*0.85*0.9</f>
        <v>15912</v>
      </c>
      <c r="BD6" s="57">
        <f>'BAR BB| Open rates'!BD6*0.85*0.9</f>
        <v>14382</v>
      </c>
      <c r="BE6" s="57">
        <f>'BAR BB| Open rates'!BE6*0.85*0.9</f>
        <v>12699</v>
      </c>
      <c r="BF6" s="57">
        <f>'BAR BB| Open rates'!BF6*0.85*0.9</f>
        <v>11398.5</v>
      </c>
      <c r="BG6" s="57">
        <f>'BAR BB| Open rates'!BG6*0.85*0.9</f>
        <v>9868.5</v>
      </c>
      <c r="BH6" s="57">
        <f>'BAR BB| Open rates'!BH6*0.85*0.9</f>
        <v>9868.5</v>
      </c>
      <c r="BI6" s="57">
        <f>'BAR BB| Open rates'!BI6*0.85*0.9</f>
        <v>9103.5</v>
      </c>
      <c r="BJ6" s="57">
        <f>'BAR BB| Open rates'!BJ6*0.85*0.9</f>
        <v>9868.5</v>
      </c>
      <c r="BK6" s="57">
        <f>'BAR BB| Open rates'!BK6*0.85*0.9</f>
        <v>9103.5</v>
      </c>
      <c r="BL6" s="57">
        <f>'BAR BB| Open rates'!BL6*0.85*0.9</f>
        <v>9868.5</v>
      </c>
    </row>
    <row r="7" spans="1:64" s="36" customFormat="1" ht="12" customHeight="1" x14ac:dyDescent="0.2">
      <c r="A7" s="183">
        <v>2</v>
      </c>
      <c r="B7" s="57">
        <f>'BAR BB| Open rates'!B7*0.85*0.9</f>
        <v>24709.5</v>
      </c>
      <c r="C7" s="57">
        <f>'BAR BB| Open rates'!C7*0.85*0.9</f>
        <v>21649.5</v>
      </c>
      <c r="D7" s="57">
        <f>'BAR BB| Open rates'!D7*0.85*0.9</f>
        <v>21649.5</v>
      </c>
      <c r="E7" s="57">
        <f>'BAR BB| Open rates'!E7*0.85*0.9</f>
        <v>24709.5</v>
      </c>
      <c r="F7" s="57">
        <f>'BAR BB| Open rates'!F7*0.85*0.9</f>
        <v>21649.5</v>
      </c>
      <c r="G7" s="57">
        <f>'BAR BB| Open rates'!G7*0.85*0.9</f>
        <v>21649.5</v>
      </c>
      <c r="H7" s="57">
        <f>'BAR BB| Open rates'!H7*0.85*0.9</f>
        <v>16294.5</v>
      </c>
      <c r="I7" s="57">
        <f>'BAR BB| Open rates'!I7*0.85*0.9</f>
        <v>14611.5</v>
      </c>
      <c r="J7" s="57">
        <f>'BAR BB| Open rates'!J7*0.85*0.9</f>
        <v>13311</v>
      </c>
      <c r="K7" s="57">
        <f>'BAR BB| Open rates'!K7*0.85*0.9</f>
        <v>11781</v>
      </c>
      <c r="L7" s="57">
        <f>'BAR BB| Open rates'!L7*0.85*0.9</f>
        <v>13311</v>
      </c>
      <c r="M7" s="57">
        <f>'BAR BB| Open rates'!M7*0.85*0.9</f>
        <v>11781</v>
      </c>
      <c r="N7" s="57">
        <f>'BAR BB| Open rates'!N7*0.85*0.9</f>
        <v>13311</v>
      </c>
      <c r="O7" s="57">
        <f>'BAR BB| Open rates'!O7*0.85*0.9</f>
        <v>11781</v>
      </c>
      <c r="P7" s="57">
        <f>'BAR BB| Open rates'!P7*0.85*0.9</f>
        <v>13311</v>
      </c>
      <c r="Q7" s="57">
        <f>'BAR BB| Open rates'!Q7*0.85*0.9</f>
        <v>11781</v>
      </c>
      <c r="R7" s="57">
        <f>'BAR BB| Open rates'!R7*0.85*0.9</f>
        <v>11781</v>
      </c>
      <c r="S7" s="57">
        <f>'BAR BB| Open rates'!S7*0.85*0.9</f>
        <v>13311</v>
      </c>
      <c r="T7" s="57">
        <f>'BAR BB| Open rates'!T7*0.85*0.9</f>
        <v>11781</v>
      </c>
      <c r="U7" s="57">
        <f>'BAR BB| Open rates'!U7*0.85*0.9</f>
        <v>13311</v>
      </c>
      <c r="V7" s="57">
        <f>'BAR BB| Open rates'!V7*0.85*0.9</f>
        <v>13311</v>
      </c>
      <c r="W7" s="57">
        <f>'BAR BB| Open rates'!W7*0.85*0.9</f>
        <v>16294.5</v>
      </c>
      <c r="X7" s="57">
        <f>'BAR BB| Open rates'!X7*0.85*0.9</f>
        <v>22032</v>
      </c>
      <c r="Y7" s="57">
        <f>'BAR BB| Open rates'!Y7*0.85*0.9</f>
        <v>32818.5</v>
      </c>
      <c r="Z7" s="57">
        <f>'BAR BB| Open rates'!Z7*0.85*0.9</f>
        <v>48042</v>
      </c>
      <c r="AA7" s="57">
        <f>'BAR BB| Open rates'!AA7*0.85*0.9</f>
        <v>55692</v>
      </c>
      <c r="AB7" s="57">
        <f>'BAR BB| Open rates'!AB7*0.85*0.9</f>
        <v>63418.5</v>
      </c>
      <c r="AC7" s="57">
        <f>'BAR BB| Open rates'!AC7*0.85*0.9</f>
        <v>57757.5</v>
      </c>
      <c r="AD7" s="57">
        <f>'BAR BB| Open rates'!AD7*0.85*0.9</f>
        <v>55692</v>
      </c>
      <c r="AE7" s="57">
        <f>'BAR BB| Open rates'!AE7*0.85*0.9</f>
        <v>55692</v>
      </c>
      <c r="AF7" s="57">
        <f>'BAR BB| Open rates'!AF7*0.85*0.9</f>
        <v>48042</v>
      </c>
      <c r="AG7" s="57">
        <f>'BAR BB| Open rates'!AG7*0.85*0.9</f>
        <v>19737</v>
      </c>
      <c r="AH7" s="57">
        <f>'BAR BB| Open rates'!AH7*0.85*0.9</f>
        <v>23562</v>
      </c>
      <c r="AI7" s="57">
        <f>'BAR BB| Open rates'!AI7*0.85*0.9</f>
        <v>22032</v>
      </c>
      <c r="AJ7" s="57">
        <f>'BAR BB| Open rates'!AJ7*0.85*0.9</f>
        <v>19737</v>
      </c>
      <c r="AK7" s="57">
        <f>'BAR BB| Open rates'!AK7*0.85*0.9</f>
        <v>22032</v>
      </c>
      <c r="AL7" s="57">
        <f>'BAR BB| Open rates'!AL7*0.85*0.9</f>
        <v>19737</v>
      </c>
      <c r="AM7" s="57">
        <f>'BAR BB| Open rates'!AM7*0.85*0.9</f>
        <v>22032</v>
      </c>
      <c r="AN7" s="57">
        <f>'BAR BB| Open rates'!AN7*0.85*0.9</f>
        <v>27387</v>
      </c>
      <c r="AO7" s="57">
        <f>'BAR BB| Open rates'!AO7*0.85*0.9</f>
        <v>29682</v>
      </c>
      <c r="AP7" s="57">
        <f>'BAR BB| Open rates'!AP7*0.85*0.9</f>
        <v>29682</v>
      </c>
      <c r="AQ7" s="57">
        <f>'BAR BB| Open rates'!AQ7*0.85*0.9</f>
        <v>29682</v>
      </c>
      <c r="AR7" s="57">
        <f>'BAR BB| Open rates'!AR7*0.85*0.9</f>
        <v>31900.5</v>
      </c>
      <c r="AS7" s="57">
        <f>'BAR BB| Open rates'!AS7*0.85*0.9</f>
        <v>29682</v>
      </c>
      <c r="AT7" s="57">
        <f>'BAR BB| Open rates'!AT7*0.85*0.9</f>
        <v>31900.5</v>
      </c>
      <c r="AU7" s="57">
        <f>'BAR BB| Open rates'!AU7*0.85*0.9</f>
        <v>29682</v>
      </c>
      <c r="AV7" s="57">
        <f>'BAR BB| Open rates'!AV7*0.85*0.9</f>
        <v>42228</v>
      </c>
      <c r="AW7" s="57">
        <f>'BAR BB| Open rates'!AW7*0.85*0.9</f>
        <v>39474</v>
      </c>
      <c r="AX7" s="57">
        <f>'BAR BB| Open rates'!AX7*0.85*0.9</f>
        <v>25092</v>
      </c>
      <c r="AY7" s="57">
        <f>'BAR BB| Open rates'!AY7*0.85*0.9</f>
        <v>22032</v>
      </c>
      <c r="AZ7" s="57">
        <f>'BAR BB| Open rates'!AZ7*0.85*0.9</f>
        <v>25092</v>
      </c>
      <c r="BA7" s="57">
        <f>'BAR BB| Open rates'!BA7*0.85*0.9</f>
        <v>18207</v>
      </c>
      <c r="BB7" s="57">
        <f>'BAR BB| Open rates'!BB7*0.85*0.9</f>
        <v>16677</v>
      </c>
      <c r="BC7" s="57">
        <f>'BAR BB| Open rates'!BC7*0.85*0.9</f>
        <v>18207</v>
      </c>
      <c r="BD7" s="57">
        <f>'BAR BB| Open rates'!BD7*0.85*0.9</f>
        <v>16677</v>
      </c>
      <c r="BE7" s="57">
        <f>'BAR BB| Open rates'!BE7*0.85*0.9</f>
        <v>14994</v>
      </c>
      <c r="BF7" s="57">
        <f>'BAR BB| Open rates'!BF7*0.85*0.9</f>
        <v>13693.5</v>
      </c>
      <c r="BG7" s="57">
        <f>'BAR BB| Open rates'!BG7*0.85*0.9</f>
        <v>12163.5</v>
      </c>
      <c r="BH7" s="57">
        <f>'BAR BB| Open rates'!BH7*0.85*0.9</f>
        <v>12163.5</v>
      </c>
      <c r="BI7" s="57">
        <f>'BAR BB| Open rates'!BI7*0.85*0.9</f>
        <v>11398.5</v>
      </c>
      <c r="BJ7" s="57">
        <f>'BAR BB| Open rates'!BJ7*0.85*0.9</f>
        <v>12163.5</v>
      </c>
      <c r="BK7" s="57">
        <f>'BAR BB| Open rates'!BK7*0.85*0.9</f>
        <v>11398.5</v>
      </c>
      <c r="BL7" s="57">
        <f>'BAR BB| Open rates'!BL7*0.85*0.9</f>
        <v>12163.5</v>
      </c>
    </row>
    <row r="8" spans="1:64"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row>
    <row r="9" spans="1:64" s="36" customFormat="1" ht="12" customHeight="1" x14ac:dyDescent="0.2">
      <c r="A9" s="237">
        <v>1</v>
      </c>
      <c r="B9" s="57">
        <f>'BAR BB| Open rates'!B9*0.85*0.9</f>
        <v>25092</v>
      </c>
      <c r="C9" s="57">
        <f>'BAR BB| Open rates'!C9*0.85*0.9</f>
        <v>22032</v>
      </c>
      <c r="D9" s="57">
        <f>'BAR BB| Open rates'!D9*0.85*0.9</f>
        <v>22032</v>
      </c>
      <c r="E9" s="57">
        <f>'BAR BB| Open rates'!E9*0.85*0.9</f>
        <v>25092</v>
      </c>
      <c r="F9" s="57">
        <f>'BAR BB| Open rates'!F9*0.85*0.9</f>
        <v>22032</v>
      </c>
      <c r="G9" s="57">
        <f>'BAR BB| Open rates'!G9*0.85*0.9</f>
        <v>22032</v>
      </c>
      <c r="H9" s="57">
        <f>'BAR BB| Open rates'!H9*0.85*0.9</f>
        <v>16677</v>
      </c>
      <c r="I9" s="57">
        <f>'BAR BB| Open rates'!I9*0.85*0.9</f>
        <v>14994</v>
      </c>
      <c r="J9" s="57">
        <f>'BAR BB| Open rates'!J9*0.85*0.9</f>
        <v>13693.5</v>
      </c>
      <c r="K9" s="57">
        <f>'BAR BB| Open rates'!K9*0.85*0.9</f>
        <v>12163.5</v>
      </c>
      <c r="L9" s="57">
        <f>'BAR BB| Open rates'!L9*0.85*0.9</f>
        <v>13693.5</v>
      </c>
      <c r="M9" s="57">
        <f>'BAR BB| Open rates'!M9*0.85*0.9</f>
        <v>12163.5</v>
      </c>
      <c r="N9" s="57">
        <f>'BAR BB| Open rates'!N9*0.85*0.9</f>
        <v>13693.5</v>
      </c>
      <c r="O9" s="57">
        <f>'BAR BB| Open rates'!O9*0.85*0.9</f>
        <v>12163.5</v>
      </c>
      <c r="P9" s="57">
        <f>'BAR BB| Open rates'!P9*0.85*0.9</f>
        <v>13693.5</v>
      </c>
      <c r="Q9" s="57">
        <f>'BAR BB| Open rates'!Q9*0.85*0.9</f>
        <v>12163.5</v>
      </c>
      <c r="R9" s="57">
        <f>'BAR BB| Open rates'!R9*0.85*0.9</f>
        <v>12163.5</v>
      </c>
      <c r="S9" s="57">
        <f>'BAR BB| Open rates'!S9*0.85*0.9</f>
        <v>13693.5</v>
      </c>
      <c r="T9" s="57">
        <f>'BAR BB| Open rates'!T9*0.85*0.9</f>
        <v>12163.5</v>
      </c>
      <c r="U9" s="57">
        <f>'BAR BB| Open rates'!U9*0.85*0.9</f>
        <v>13693.5</v>
      </c>
      <c r="V9" s="57">
        <f>'BAR BB| Open rates'!V9*0.85*0.9</f>
        <v>13693.5</v>
      </c>
      <c r="W9" s="57">
        <f>'BAR BB| Open rates'!W9*0.85*0.9</f>
        <v>16677</v>
      </c>
      <c r="X9" s="57">
        <f>'BAR BB| Open rates'!X9*0.85*0.9</f>
        <v>22032</v>
      </c>
      <c r="Y9" s="57">
        <f>'BAR BB| Open rates'!Y9*0.85*0.9</f>
        <v>38173.5</v>
      </c>
      <c r="Z9" s="57">
        <f>'BAR BB| Open rates'!Z9*0.85*0.9</f>
        <v>53397</v>
      </c>
      <c r="AA9" s="57">
        <f>'BAR BB| Open rates'!AA9*0.85*0.9</f>
        <v>61047</v>
      </c>
      <c r="AB9" s="57">
        <f>'BAR BB| Open rates'!AB9*0.85*0.9</f>
        <v>68773.5</v>
      </c>
      <c r="AC9" s="57">
        <f>'BAR BB| Open rates'!AC9*0.85*0.9</f>
        <v>63112.5</v>
      </c>
      <c r="AD9" s="57">
        <f>'BAR BB| Open rates'!AD9*0.85*0.9</f>
        <v>61047</v>
      </c>
      <c r="AE9" s="57">
        <f>'BAR BB| Open rates'!AE9*0.85*0.9</f>
        <v>55692</v>
      </c>
      <c r="AF9" s="57">
        <f>'BAR BB| Open rates'!AF9*0.85*0.9</f>
        <v>48042</v>
      </c>
      <c r="AG9" s="57">
        <f>'BAR BB| Open rates'!AG9*0.85*0.9</f>
        <v>19737</v>
      </c>
      <c r="AH9" s="57">
        <f>'BAR BB| Open rates'!AH9*0.85*0.9</f>
        <v>23562</v>
      </c>
      <c r="AI9" s="57">
        <f>'BAR BB| Open rates'!AI9*0.85*0.9</f>
        <v>22032</v>
      </c>
      <c r="AJ9" s="57">
        <f>'BAR BB| Open rates'!AJ9*0.85*0.9</f>
        <v>19737</v>
      </c>
      <c r="AK9" s="57">
        <f>'BAR BB| Open rates'!AK9*0.85*0.9</f>
        <v>22032</v>
      </c>
      <c r="AL9" s="57">
        <f>'BAR BB| Open rates'!AL9*0.85*0.9</f>
        <v>19737</v>
      </c>
      <c r="AM9" s="57">
        <f>'BAR BB| Open rates'!AM9*0.85*0.9</f>
        <v>22032</v>
      </c>
      <c r="AN9" s="57">
        <f>'BAR BB| Open rates'!AN9*0.85*0.9</f>
        <v>27387</v>
      </c>
      <c r="AO9" s="57">
        <f>'BAR BB| Open rates'!AO9*0.85*0.9</f>
        <v>29682</v>
      </c>
      <c r="AP9" s="57">
        <f>'BAR BB| Open rates'!AP9*0.85*0.9</f>
        <v>29682</v>
      </c>
      <c r="AQ9" s="57">
        <f>'BAR BB| Open rates'!AQ9*0.85*0.9</f>
        <v>29682</v>
      </c>
      <c r="AR9" s="57">
        <f>'BAR BB| Open rates'!AR9*0.85*0.9</f>
        <v>31900.5</v>
      </c>
      <c r="AS9" s="57">
        <f>'BAR BB| Open rates'!AS9*0.85*0.9</f>
        <v>29682</v>
      </c>
      <c r="AT9" s="57">
        <f>'BAR BB| Open rates'!AT9*0.85*0.9</f>
        <v>31900.5</v>
      </c>
      <c r="AU9" s="57">
        <f>'BAR BB| Open rates'!AU9*0.85*0.9</f>
        <v>29682</v>
      </c>
      <c r="AV9" s="57">
        <f>'BAR BB| Open rates'!AV9*0.85*0.9</f>
        <v>42228</v>
      </c>
      <c r="AW9" s="57">
        <f>'BAR BB| Open rates'!AW9*0.85*0.9</f>
        <v>39474</v>
      </c>
      <c r="AX9" s="57">
        <f>'BAR BB| Open rates'!AX9*0.85*0.9</f>
        <v>25092</v>
      </c>
      <c r="AY9" s="57">
        <f>'BAR BB| Open rates'!AY9*0.85*0.9</f>
        <v>22032</v>
      </c>
      <c r="AZ9" s="57">
        <f>'BAR BB| Open rates'!AZ9*0.85*0.9</f>
        <v>25092</v>
      </c>
      <c r="BA9" s="57">
        <f>'BAR BB| Open rates'!BA9*0.85*0.9</f>
        <v>18207</v>
      </c>
      <c r="BB9" s="57">
        <f>'BAR BB| Open rates'!BB9*0.85*0.9</f>
        <v>16677</v>
      </c>
      <c r="BC9" s="57">
        <f>'BAR BB| Open rates'!BC9*0.85*0.9</f>
        <v>18207</v>
      </c>
      <c r="BD9" s="57">
        <f>'BAR BB| Open rates'!BD9*0.85*0.9</f>
        <v>16677</v>
      </c>
      <c r="BE9" s="57">
        <f>'BAR BB| Open rates'!BE9*0.85*0.9</f>
        <v>14994</v>
      </c>
      <c r="BF9" s="57">
        <f>'BAR BB| Open rates'!BF9*0.85*0.9</f>
        <v>13693.5</v>
      </c>
      <c r="BG9" s="57">
        <f>'BAR BB| Open rates'!BG9*0.85*0.9</f>
        <v>12163.5</v>
      </c>
      <c r="BH9" s="57">
        <f>'BAR BB| Open rates'!BH9*0.85*0.9</f>
        <v>12163.5</v>
      </c>
      <c r="BI9" s="57">
        <f>'BAR BB| Open rates'!BI9*0.85*0.9</f>
        <v>11398.5</v>
      </c>
      <c r="BJ9" s="57">
        <f>'BAR BB| Open rates'!BJ9*0.85*0.9</f>
        <v>12163.5</v>
      </c>
      <c r="BK9" s="57">
        <f>'BAR BB| Open rates'!BK9*0.85*0.9</f>
        <v>11398.5</v>
      </c>
      <c r="BL9" s="57">
        <f>'BAR BB| Open rates'!BL9*0.85*0.9</f>
        <v>12163.5</v>
      </c>
    </row>
    <row r="10" spans="1:64" s="36" customFormat="1" ht="12" customHeight="1" x14ac:dyDescent="0.2">
      <c r="A10" s="237">
        <v>2</v>
      </c>
      <c r="B10" s="57">
        <f>'BAR BB| Open rates'!B10*0.85*0.9</f>
        <v>27004.5</v>
      </c>
      <c r="C10" s="57">
        <f>'BAR BB| Open rates'!C10*0.85*0.9</f>
        <v>23944.5</v>
      </c>
      <c r="D10" s="57">
        <f>'BAR BB| Open rates'!D10*0.85*0.9</f>
        <v>23944.5</v>
      </c>
      <c r="E10" s="57">
        <f>'BAR BB| Open rates'!E10*0.85*0.9</f>
        <v>27004.5</v>
      </c>
      <c r="F10" s="57">
        <f>'BAR BB| Open rates'!F10*0.85*0.9</f>
        <v>23944.5</v>
      </c>
      <c r="G10" s="57">
        <f>'BAR BB| Open rates'!G10*0.85*0.9</f>
        <v>23944.5</v>
      </c>
      <c r="H10" s="57">
        <f>'BAR BB| Open rates'!H10*0.85*0.9</f>
        <v>18589.5</v>
      </c>
      <c r="I10" s="57">
        <f>'BAR BB| Open rates'!I10*0.85*0.9</f>
        <v>16906.5</v>
      </c>
      <c r="J10" s="57">
        <f>'BAR BB| Open rates'!J10*0.85*0.9</f>
        <v>15606</v>
      </c>
      <c r="K10" s="57">
        <f>'BAR BB| Open rates'!K10*0.85*0.9</f>
        <v>14076</v>
      </c>
      <c r="L10" s="57">
        <f>'BAR BB| Open rates'!L10*0.85*0.9</f>
        <v>15606</v>
      </c>
      <c r="M10" s="57">
        <f>'BAR BB| Open rates'!M10*0.85*0.9</f>
        <v>14076</v>
      </c>
      <c r="N10" s="57">
        <f>'BAR BB| Open rates'!N10*0.85*0.9</f>
        <v>15606</v>
      </c>
      <c r="O10" s="57">
        <f>'BAR BB| Open rates'!O10*0.85*0.9</f>
        <v>14076</v>
      </c>
      <c r="P10" s="57">
        <f>'BAR BB| Open rates'!P10*0.85*0.9</f>
        <v>15606</v>
      </c>
      <c r="Q10" s="57">
        <f>'BAR BB| Open rates'!Q10*0.85*0.9</f>
        <v>14076</v>
      </c>
      <c r="R10" s="57">
        <f>'BAR BB| Open rates'!R10*0.85*0.9</f>
        <v>14076</v>
      </c>
      <c r="S10" s="57">
        <f>'BAR BB| Open rates'!S10*0.85*0.9</f>
        <v>15606</v>
      </c>
      <c r="T10" s="57">
        <f>'BAR BB| Open rates'!T10*0.85*0.9</f>
        <v>14076</v>
      </c>
      <c r="U10" s="57">
        <f>'BAR BB| Open rates'!U10*0.85*0.9</f>
        <v>15606</v>
      </c>
      <c r="V10" s="57">
        <f>'BAR BB| Open rates'!V10*0.85*0.9</f>
        <v>15606</v>
      </c>
      <c r="W10" s="57">
        <f>'BAR BB| Open rates'!W10*0.85*0.9</f>
        <v>18589.5</v>
      </c>
      <c r="X10" s="57">
        <f>'BAR BB| Open rates'!X10*0.85*0.9</f>
        <v>23944.5</v>
      </c>
      <c r="Y10" s="57">
        <f>'BAR BB| Open rates'!Y10*0.85*0.9</f>
        <v>40468.5</v>
      </c>
      <c r="Z10" s="57">
        <f>'BAR BB| Open rates'!Z10*0.85*0.9</f>
        <v>55692</v>
      </c>
      <c r="AA10" s="57">
        <f>'BAR BB| Open rates'!AA10*0.85*0.9</f>
        <v>63342</v>
      </c>
      <c r="AB10" s="57">
        <f>'BAR BB| Open rates'!AB10*0.85*0.9</f>
        <v>71068.5</v>
      </c>
      <c r="AC10" s="57">
        <f>'BAR BB| Open rates'!AC10*0.85*0.9</f>
        <v>65407.5</v>
      </c>
      <c r="AD10" s="57">
        <f>'BAR BB| Open rates'!AD10*0.85*0.9</f>
        <v>63342</v>
      </c>
      <c r="AE10" s="57">
        <f>'BAR BB| Open rates'!AE10*0.85*0.9</f>
        <v>57987</v>
      </c>
      <c r="AF10" s="57">
        <f>'BAR BB| Open rates'!AF10*0.85*0.9</f>
        <v>50337</v>
      </c>
      <c r="AG10" s="57">
        <f>'BAR BB| Open rates'!AG10*0.85*0.9</f>
        <v>22032</v>
      </c>
      <c r="AH10" s="57">
        <f>'BAR BB| Open rates'!AH10*0.85*0.9</f>
        <v>25857</v>
      </c>
      <c r="AI10" s="57">
        <f>'BAR BB| Open rates'!AI10*0.85*0.9</f>
        <v>24327</v>
      </c>
      <c r="AJ10" s="57">
        <f>'BAR BB| Open rates'!AJ10*0.85*0.9</f>
        <v>22032</v>
      </c>
      <c r="AK10" s="57">
        <f>'BAR BB| Open rates'!AK10*0.85*0.9</f>
        <v>24327</v>
      </c>
      <c r="AL10" s="57">
        <f>'BAR BB| Open rates'!AL10*0.85*0.9</f>
        <v>22032</v>
      </c>
      <c r="AM10" s="57">
        <f>'BAR BB| Open rates'!AM10*0.85*0.9</f>
        <v>24327</v>
      </c>
      <c r="AN10" s="57">
        <f>'BAR BB| Open rates'!AN10*0.85*0.9</f>
        <v>29682</v>
      </c>
      <c r="AO10" s="57">
        <f>'BAR BB| Open rates'!AO10*0.85*0.9</f>
        <v>31977</v>
      </c>
      <c r="AP10" s="57">
        <f>'BAR BB| Open rates'!AP10*0.85*0.9</f>
        <v>31977</v>
      </c>
      <c r="AQ10" s="57">
        <f>'BAR BB| Open rates'!AQ10*0.85*0.9</f>
        <v>31977</v>
      </c>
      <c r="AR10" s="57">
        <f>'BAR BB| Open rates'!AR10*0.85*0.9</f>
        <v>34195.5</v>
      </c>
      <c r="AS10" s="57">
        <f>'BAR BB| Open rates'!AS10*0.85*0.9</f>
        <v>31977</v>
      </c>
      <c r="AT10" s="57">
        <f>'BAR BB| Open rates'!AT10*0.85*0.9</f>
        <v>34195.5</v>
      </c>
      <c r="AU10" s="57">
        <f>'BAR BB| Open rates'!AU10*0.85*0.9</f>
        <v>31977</v>
      </c>
      <c r="AV10" s="57">
        <f>'BAR BB| Open rates'!AV10*0.85*0.9</f>
        <v>44523</v>
      </c>
      <c r="AW10" s="57">
        <f>'BAR BB| Open rates'!AW10*0.85*0.9</f>
        <v>41769</v>
      </c>
      <c r="AX10" s="57">
        <f>'BAR BB| Open rates'!AX10*0.85*0.9</f>
        <v>27387</v>
      </c>
      <c r="AY10" s="57">
        <f>'BAR BB| Open rates'!AY10*0.85*0.9</f>
        <v>24327</v>
      </c>
      <c r="AZ10" s="57">
        <f>'BAR BB| Open rates'!AZ10*0.85*0.9</f>
        <v>27387</v>
      </c>
      <c r="BA10" s="57">
        <f>'BAR BB| Open rates'!BA10*0.85*0.9</f>
        <v>20502</v>
      </c>
      <c r="BB10" s="57">
        <f>'BAR BB| Open rates'!BB10*0.85*0.9</f>
        <v>18972</v>
      </c>
      <c r="BC10" s="57">
        <f>'BAR BB| Open rates'!BC10*0.85*0.9</f>
        <v>20502</v>
      </c>
      <c r="BD10" s="57">
        <f>'BAR BB| Open rates'!BD10*0.85*0.9</f>
        <v>18972</v>
      </c>
      <c r="BE10" s="57">
        <f>'BAR BB| Open rates'!BE10*0.85*0.9</f>
        <v>17289</v>
      </c>
      <c r="BF10" s="57">
        <f>'BAR BB| Open rates'!BF10*0.85*0.9</f>
        <v>15988.5</v>
      </c>
      <c r="BG10" s="57">
        <f>'BAR BB| Open rates'!BG10*0.85*0.9</f>
        <v>14458.5</v>
      </c>
      <c r="BH10" s="57">
        <f>'BAR BB| Open rates'!BH10*0.85*0.9</f>
        <v>14458.5</v>
      </c>
      <c r="BI10" s="57">
        <f>'BAR BB| Open rates'!BI10*0.85*0.9</f>
        <v>13693.5</v>
      </c>
      <c r="BJ10" s="57">
        <f>'BAR BB| Open rates'!BJ10*0.85*0.9</f>
        <v>14458.5</v>
      </c>
      <c r="BK10" s="57">
        <f>'BAR BB| Open rates'!BK10*0.85*0.9</f>
        <v>13693.5</v>
      </c>
      <c r="BL10" s="57">
        <f>'BAR BB| Open rates'!BL10*0.85*0.9</f>
        <v>14458.5</v>
      </c>
    </row>
    <row r="11" spans="1:64"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row>
    <row r="12" spans="1:64" s="36" customFormat="1" ht="12" customHeight="1" x14ac:dyDescent="0.2">
      <c r="A12" s="237">
        <v>1</v>
      </c>
      <c r="B12" s="57">
        <f>'BAR BB| Open rates'!B12*0.85*0.9</f>
        <v>28075.5</v>
      </c>
      <c r="C12" s="57">
        <f>'BAR BB| Open rates'!C12*0.85*0.9</f>
        <v>25015.5</v>
      </c>
      <c r="D12" s="57">
        <f>'BAR BB| Open rates'!D12*0.85*0.9</f>
        <v>25015.5</v>
      </c>
      <c r="E12" s="57">
        <f>'BAR BB| Open rates'!E12*0.85*0.9</f>
        <v>28075.5</v>
      </c>
      <c r="F12" s="57">
        <f>'BAR BB| Open rates'!F12*0.85*0.9</f>
        <v>25015.5</v>
      </c>
      <c r="G12" s="57">
        <f>'BAR BB| Open rates'!G12*0.85*0.9</f>
        <v>25015.5</v>
      </c>
      <c r="H12" s="57">
        <f>'BAR BB| Open rates'!H12*0.85*0.9</f>
        <v>19660.5</v>
      </c>
      <c r="I12" s="57">
        <f>'BAR BB| Open rates'!I12*0.85*0.9</f>
        <v>17977.5</v>
      </c>
      <c r="J12" s="57">
        <f>'BAR BB| Open rates'!J12*0.85*0.9</f>
        <v>16677</v>
      </c>
      <c r="K12" s="57">
        <f>'BAR BB| Open rates'!K12*0.85*0.9</f>
        <v>15147</v>
      </c>
      <c r="L12" s="57">
        <f>'BAR BB| Open rates'!L12*0.85*0.9</f>
        <v>16677</v>
      </c>
      <c r="M12" s="57">
        <f>'BAR BB| Open rates'!M12*0.85*0.9</f>
        <v>15147</v>
      </c>
      <c r="N12" s="57">
        <f>'BAR BB| Open rates'!N12*0.85*0.9</f>
        <v>16677</v>
      </c>
      <c r="O12" s="57">
        <f>'BAR BB| Open rates'!O12*0.85*0.9</f>
        <v>15147</v>
      </c>
      <c r="P12" s="57">
        <f>'BAR BB| Open rates'!P12*0.85*0.9</f>
        <v>16677</v>
      </c>
      <c r="Q12" s="57">
        <f>'BAR BB| Open rates'!Q12*0.85*0.9</f>
        <v>15147</v>
      </c>
      <c r="R12" s="57">
        <f>'BAR BB| Open rates'!R12*0.85*0.9</f>
        <v>15147</v>
      </c>
      <c r="S12" s="57">
        <f>'BAR BB| Open rates'!S12*0.85*0.9</f>
        <v>16677</v>
      </c>
      <c r="T12" s="57">
        <f>'BAR BB| Open rates'!T12*0.85*0.9</f>
        <v>15147</v>
      </c>
      <c r="U12" s="57">
        <f>'BAR BB| Open rates'!U12*0.85*0.9</f>
        <v>16677</v>
      </c>
      <c r="V12" s="57">
        <f>'BAR BB| Open rates'!V12*0.85*0.9</f>
        <v>16677</v>
      </c>
      <c r="W12" s="57">
        <f>'BAR BB| Open rates'!W12*0.85*0.9</f>
        <v>19660.5</v>
      </c>
      <c r="X12" s="57">
        <f>'BAR BB| Open rates'!X12*0.85*0.9</f>
        <v>25015.5</v>
      </c>
      <c r="Y12" s="57">
        <f>'BAR BB| Open rates'!Y12*0.85*0.9</f>
        <v>61123.5</v>
      </c>
      <c r="Z12" s="57">
        <f>'BAR BB| Open rates'!Z12*0.85*0.9</f>
        <v>76347</v>
      </c>
      <c r="AA12" s="57">
        <f>'BAR BB| Open rates'!AA12*0.85*0.9</f>
        <v>83997</v>
      </c>
      <c r="AB12" s="57">
        <f>'BAR BB| Open rates'!AB12*0.85*0.9</f>
        <v>91723.5</v>
      </c>
      <c r="AC12" s="57">
        <f>'BAR BB| Open rates'!AC12*0.85*0.9</f>
        <v>86062.5</v>
      </c>
      <c r="AD12" s="57">
        <f>'BAR BB| Open rates'!AD12*0.85*0.9</f>
        <v>83997</v>
      </c>
      <c r="AE12" s="57">
        <f>'BAR BB| Open rates'!AE12*0.85*0.9</f>
        <v>60282</v>
      </c>
      <c r="AF12" s="57">
        <f>'BAR BB| Open rates'!AF12*0.85*0.9</f>
        <v>52632</v>
      </c>
      <c r="AG12" s="57">
        <f>'BAR BB| Open rates'!AG12*0.85*0.9</f>
        <v>24327</v>
      </c>
      <c r="AH12" s="57">
        <f>'BAR BB| Open rates'!AH12*0.85*0.9</f>
        <v>28152</v>
      </c>
      <c r="AI12" s="57">
        <f>'BAR BB| Open rates'!AI12*0.85*0.9</f>
        <v>26622</v>
      </c>
      <c r="AJ12" s="57">
        <f>'BAR BB| Open rates'!AJ12*0.85*0.9</f>
        <v>24327</v>
      </c>
      <c r="AK12" s="57">
        <f>'BAR BB| Open rates'!AK12*0.85*0.9</f>
        <v>26622</v>
      </c>
      <c r="AL12" s="57">
        <f>'BAR BB| Open rates'!AL12*0.85*0.9</f>
        <v>24327</v>
      </c>
      <c r="AM12" s="57">
        <f>'BAR BB| Open rates'!AM12*0.85*0.9</f>
        <v>26622</v>
      </c>
      <c r="AN12" s="57">
        <f>'BAR BB| Open rates'!AN12*0.85*0.9</f>
        <v>31977</v>
      </c>
      <c r="AO12" s="57">
        <f>'BAR BB| Open rates'!AO12*0.85*0.9</f>
        <v>34272</v>
      </c>
      <c r="AP12" s="57">
        <f>'BAR BB| Open rates'!AP12*0.85*0.9</f>
        <v>34501.5</v>
      </c>
      <c r="AQ12" s="57">
        <f>'BAR BB| Open rates'!AQ12*0.85*0.9</f>
        <v>34501.5</v>
      </c>
      <c r="AR12" s="57">
        <f>'BAR BB| Open rates'!AR12*0.85*0.9</f>
        <v>36720</v>
      </c>
      <c r="AS12" s="57">
        <f>'BAR BB| Open rates'!AS12*0.85*0.9</f>
        <v>34501.5</v>
      </c>
      <c r="AT12" s="57">
        <f>'BAR BB| Open rates'!AT12*0.85*0.9</f>
        <v>36720</v>
      </c>
      <c r="AU12" s="57">
        <f>'BAR BB| Open rates'!AU12*0.85*0.9</f>
        <v>34501.5</v>
      </c>
      <c r="AV12" s="57">
        <f>'BAR BB| Open rates'!AV12*0.85*0.9</f>
        <v>51408</v>
      </c>
      <c r="AW12" s="57">
        <f>'BAR BB| Open rates'!AW12*0.85*0.9</f>
        <v>42457.5</v>
      </c>
      <c r="AX12" s="57">
        <f>'BAR BB| Open rates'!AX12*0.85*0.9</f>
        <v>28075.5</v>
      </c>
      <c r="AY12" s="57">
        <f>'BAR BB| Open rates'!AY12*0.85*0.9</f>
        <v>25015.5</v>
      </c>
      <c r="AZ12" s="57">
        <f>'BAR BB| Open rates'!AZ12*0.85*0.9</f>
        <v>28075.5</v>
      </c>
      <c r="BA12" s="57">
        <f>'BAR BB| Open rates'!BA12*0.85*0.9</f>
        <v>21190.5</v>
      </c>
      <c r="BB12" s="57">
        <f>'BAR BB| Open rates'!BB12*0.85*0.9</f>
        <v>19660.5</v>
      </c>
      <c r="BC12" s="57">
        <f>'BAR BB| Open rates'!BC12*0.85*0.9</f>
        <v>21190.5</v>
      </c>
      <c r="BD12" s="57">
        <f>'BAR BB| Open rates'!BD12*0.85*0.9</f>
        <v>19660.5</v>
      </c>
      <c r="BE12" s="57">
        <f>'BAR BB| Open rates'!BE12*0.85*0.9</f>
        <v>17977.5</v>
      </c>
      <c r="BF12" s="57">
        <f>'BAR BB| Open rates'!BF12*0.85*0.9</f>
        <v>16677</v>
      </c>
      <c r="BG12" s="57">
        <f>'BAR BB| Open rates'!BG12*0.85*0.9</f>
        <v>15147</v>
      </c>
      <c r="BH12" s="57">
        <f>'BAR BB| Open rates'!BH12*0.85*0.9</f>
        <v>15147</v>
      </c>
      <c r="BI12" s="57">
        <f>'BAR BB| Open rates'!BI12*0.85*0.9</f>
        <v>14382</v>
      </c>
      <c r="BJ12" s="57">
        <f>'BAR BB| Open rates'!BJ12*0.85*0.9</f>
        <v>15147</v>
      </c>
      <c r="BK12" s="57">
        <f>'BAR BB| Open rates'!BK12*0.85*0.9</f>
        <v>14382</v>
      </c>
      <c r="BL12" s="57">
        <f>'BAR BB| Open rates'!BL12*0.85*0.9</f>
        <v>15147</v>
      </c>
    </row>
    <row r="13" spans="1:64" s="36" customFormat="1" ht="12" customHeight="1" x14ac:dyDescent="0.2">
      <c r="A13" s="237">
        <v>2</v>
      </c>
      <c r="B13" s="57">
        <f>'BAR BB| Open rates'!B13*0.85*0.9</f>
        <v>29988</v>
      </c>
      <c r="C13" s="57">
        <f>'BAR BB| Open rates'!C13*0.85*0.9</f>
        <v>26928</v>
      </c>
      <c r="D13" s="57">
        <f>'BAR BB| Open rates'!D13*0.85*0.9</f>
        <v>26928</v>
      </c>
      <c r="E13" s="57">
        <f>'BAR BB| Open rates'!E13*0.85*0.9</f>
        <v>29988</v>
      </c>
      <c r="F13" s="57">
        <f>'BAR BB| Open rates'!F13*0.85*0.9</f>
        <v>26928</v>
      </c>
      <c r="G13" s="57">
        <f>'BAR BB| Open rates'!G13*0.85*0.9</f>
        <v>26928</v>
      </c>
      <c r="H13" s="57">
        <f>'BAR BB| Open rates'!H13*0.85*0.9</f>
        <v>21573</v>
      </c>
      <c r="I13" s="57">
        <f>'BAR BB| Open rates'!I13*0.85*0.9</f>
        <v>19890</v>
      </c>
      <c r="J13" s="57">
        <f>'BAR BB| Open rates'!J13*0.85*0.9</f>
        <v>18589.5</v>
      </c>
      <c r="K13" s="57">
        <f>'BAR BB| Open rates'!K13*0.85*0.9</f>
        <v>17059.5</v>
      </c>
      <c r="L13" s="57">
        <f>'BAR BB| Open rates'!L13*0.85*0.9</f>
        <v>18589.5</v>
      </c>
      <c r="M13" s="57">
        <f>'BAR BB| Open rates'!M13*0.85*0.9</f>
        <v>17059.5</v>
      </c>
      <c r="N13" s="57">
        <f>'BAR BB| Open rates'!N13*0.85*0.9</f>
        <v>18589.5</v>
      </c>
      <c r="O13" s="57">
        <f>'BAR BB| Open rates'!O13*0.85*0.9</f>
        <v>17059.5</v>
      </c>
      <c r="P13" s="57">
        <f>'BAR BB| Open rates'!P13*0.85*0.9</f>
        <v>18589.5</v>
      </c>
      <c r="Q13" s="57">
        <f>'BAR BB| Open rates'!Q13*0.85*0.9</f>
        <v>17059.5</v>
      </c>
      <c r="R13" s="57">
        <f>'BAR BB| Open rates'!R13*0.85*0.9</f>
        <v>17059.5</v>
      </c>
      <c r="S13" s="57">
        <f>'BAR BB| Open rates'!S13*0.85*0.9</f>
        <v>18589.5</v>
      </c>
      <c r="T13" s="57">
        <f>'BAR BB| Open rates'!T13*0.85*0.9</f>
        <v>17059.5</v>
      </c>
      <c r="U13" s="57">
        <f>'BAR BB| Open rates'!U13*0.85*0.9</f>
        <v>18589.5</v>
      </c>
      <c r="V13" s="57">
        <f>'BAR BB| Open rates'!V13*0.85*0.9</f>
        <v>18589.5</v>
      </c>
      <c r="W13" s="57">
        <f>'BAR BB| Open rates'!W13*0.85*0.9</f>
        <v>21573</v>
      </c>
      <c r="X13" s="57">
        <f>'BAR BB| Open rates'!X13*0.85*0.9</f>
        <v>26928</v>
      </c>
      <c r="Y13" s="57">
        <f>'BAR BB| Open rates'!Y13*0.85*0.9</f>
        <v>63418.5</v>
      </c>
      <c r="Z13" s="57">
        <f>'BAR BB| Open rates'!Z13*0.85*0.9</f>
        <v>78642</v>
      </c>
      <c r="AA13" s="57">
        <f>'BAR BB| Open rates'!AA13*0.85*0.9</f>
        <v>86292</v>
      </c>
      <c r="AB13" s="57">
        <f>'BAR BB| Open rates'!AB13*0.85*0.9</f>
        <v>94018.5</v>
      </c>
      <c r="AC13" s="57">
        <f>'BAR BB| Open rates'!AC13*0.85*0.9</f>
        <v>88357.5</v>
      </c>
      <c r="AD13" s="57">
        <f>'BAR BB| Open rates'!AD13*0.85*0.9</f>
        <v>86292</v>
      </c>
      <c r="AE13" s="57">
        <f>'BAR BB| Open rates'!AE13*0.85*0.9</f>
        <v>62577</v>
      </c>
      <c r="AF13" s="57">
        <f>'BAR BB| Open rates'!AF13*0.85*0.9</f>
        <v>54927</v>
      </c>
      <c r="AG13" s="57">
        <f>'BAR BB| Open rates'!AG13*0.85*0.9</f>
        <v>26622</v>
      </c>
      <c r="AH13" s="57">
        <f>'BAR BB| Open rates'!AH13*0.85*0.9</f>
        <v>30447</v>
      </c>
      <c r="AI13" s="57">
        <f>'BAR BB| Open rates'!AI13*0.85*0.9</f>
        <v>28917</v>
      </c>
      <c r="AJ13" s="57">
        <f>'BAR BB| Open rates'!AJ13*0.85*0.9</f>
        <v>26622</v>
      </c>
      <c r="AK13" s="57">
        <f>'BAR BB| Open rates'!AK13*0.85*0.9</f>
        <v>28917</v>
      </c>
      <c r="AL13" s="57">
        <f>'BAR BB| Open rates'!AL13*0.85*0.9</f>
        <v>26622</v>
      </c>
      <c r="AM13" s="57">
        <f>'BAR BB| Open rates'!AM13*0.85*0.9</f>
        <v>28917</v>
      </c>
      <c r="AN13" s="57">
        <f>'BAR BB| Open rates'!AN13*0.85*0.9</f>
        <v>34272</v>
      </c>
      <c r="AO13" s="57">
        <f>'BAR BB| Open rates'!AO13*0.85*0.9</f>
        <v>36567</v>
      </c>
      <c r="AP13" s="57">
        <f>'BAR BB| Open rates'!AP13*0.85*0.9</f>
        <v>36796.5</v>
      </c>
      <c r="AQ13" s="57">
        <f>'BAR BB| Open rates'!AQ13*0.85*0.9</f>
        <v>36796.5</v>
      </c>
      <c r="AR13" s="57">
        <f>'BAR BB| Open rates'!AR13*0.85*0.9</f>
        <v>39015</v>
      </c>
      <c r="AS13" s="57">
        <f>'BAR BB| Open rates'!AS13*0.85*0.9</f>
        <v>36796.5</v>
      </c>
      <c r="AT13" s="57">
        <f>'BAR BB| Open rates'!AT13*0.85*0.9</f>
        <v>39015</v>
      </c>
      <c r="AU13" s="57">
        <f>'BAR BB| Open rates'!AU13*0.85*0.9</f>
        <v>36796.5</v>
      </c>
      <c r="AV13" s="57">
        <f>'BAR BB| Open rates'!AV13*0.85*0.9</f>
        <v>53703</v>
      </c>
      <c r="AW13" s="57">
        <f>'BAR BB| Open rates'!AW13*0.85*0.9</f>
        <v>44752.5</v>
      </c>
      <c r="AX13" s="57">
        <f>'BAR BB| Open rates'!AX13*0.85*0.9</f>
        <v>30370.5</v>
      </c>
      <c r="AY13" s="57">
        <f>'BAR BB| Open rates'!AY13*0.85*0.9</f>
        <v>27310.5</v>
      </c>
      <c r="AZ13" s="57">
        <f>'BAR BB| Open rates'!AZ13*0.85*0.9</f>
        <v>30370.5</v>
      </c>
      <c r="BA13" s="57">
        <f>'BAR BB| Open rates'!BA13*0.85*0.9</f>
        <v>23485.5</v>
      </c>
      <c r="BB13" s="57">
        <f>'BAR BB| Open rates'!BB13*0.85*0.9</f>
        <v>21955.5</v>
      </c>
      <c r="BC13" s="57">
        <f>'BAR BB| Open rates'!BC13*0.85*0.9</f>
        <v>23485.5</v>
      </c>
      <c r="BD13" s="57">
        <f>'BAR BB| Open rates'!BD13*0.85*0.9</f>
        <v>21955.5</v>
      </c>
      <c r="BE13" s="57">
        <f>'BAR BB| Open rates'!BE13*0.85*0.9</f>
        <v>20272.5</v>
      </c>
      <c r="BF13" s="57">
        <f>'BAR BB| Open rates'!BF13*0.85*0.9</f>
        <v>18972</v>
      </c>
      <c r="BG13" s="57">
        <f>'BAR BB| Open rates'!BG13*0.85*0.9</f>
        <v>17442</v>
      </c>
      <c r="BH13" s="57">
        <f>'BAR BB| Open rates'!BH13*0.85*0.9</f>
        <v>17442</v>
      </c>
      <c r="BI13" s="57">
        <f>'BAR BB| Open rates'!BI13*0.85*0.9</f>
        <v>16677</v>
      </c>
      <c r="BJ13" s="57">
        <f>'BAR BB| Open rates'!BJ13*0.85*0.9</f>
        <v>17442</v>
      </c>
      <c r="BK13" s="57">
        <f>'BAR BB| Open rates'!BK13*0.85*0.9</f>
        <v>16677</v>
      </c>
      <c r="BL13" s="57">
        <f>'BAR BB| Open rates'!BL13*0.85*0.9</f>
        <v>17442</v>
      </c>
    </row>
    <row r="14" spans="1:64"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row>
    <row r="15" spans="1:64" s="36" customFormat="1" ht="12" customHeight="1" x14ac:dyDescent="0.2">
      <c r="A15" s="237">
        <v>1</v>
      </c>
      <c r="B15" s="57">
        <f>'BAR BB| Open rates'!B15*0.85*0.9</f>
        <v>33430.5</v>
      </c>
      <c r="C15" s="57">
        <f>'BAR BB| Open rates'!C15*0.85*0.9</f>
        <v>30370.5</v>
      </c>
      <c r="D15" s="57">
        <f>'BAR BB| Open rates'!D15*0.85*0.9</f>
        <v>30370.5</v>
      </c>
      <c r="E15" s="57">
        <f>'BAR BB| Open rates'!E15*0.85*0.9</f>
        <v>33430.5</v>
      </c>
      <c r="F15" s="57">
        <f>'BAR BB| Open rates'!F15*0.85*0.9</f>
        <v>30370.5</v>
      </c>
      <c r="G15" s="57">
        <f>'BAR BB| Open rates'!G15*0.85*0.9</f>
        <v>30370.5</v>
      </c>
      <c r="H15" s="57">
        <f>'BAR BB| Open rates'!H15*0.85*0.9</f>
        <v>25015.5</v>
      </c>
      <c r="I15" s="57">
        <f>'BAR BB| Open rates'!I15*0.85*0.9</f>
        <v>23332.5</v>
      </c>
      <c r="J15" s="57">
        <f>'BAR BB| Open rates'!J15*0.85*0.9</f>
        <v>22032</v>
      </c>
      <c r="K15" s="57">
        <f>'BAR BB| Open rates'!K15*0.85*0.9</f>
        <v>20502</v>
      </c>
      <c r="L15" s="57">
        <f>'BAR BB| Open rates'!L15*0.85*0.9</f>
        <v>22032</v>
      </c>
      <c r="M15" s="57">
        <f>'BAR BB| Open rates'!M15*0.85*0.9</f>
        <v>20502</v>
      </c>
      <c r="N15" s="57">
        <f>'BAR BB| Open rates'!N15*0.85*0.9</f>
        <v>22032</v>
      </c>
      <c r="O15" s="57">
        <f>'BAR BB| Open rates'!O15*0.85*0.9</f>
        <v>20502</v>
      </c>
      <c r="P15" s="57">
        <f>'BAR BB| Open rates'!P15*0.85*0.9</f>
        <v>22032</v>
      </c>
      <c r="Q15" s="57">
        <f>'BAR BB| Open rates'!Q15*0.85*0.9</f>
        <v>20502</v>
      </c>
      <c r="R15" s="57">
        <f>'BAR BB| Open rates'!R15*0.85*0.9</f>
        <v>20502</v>
      </c>
      <c r="S15" s="57">
        <f>'BAR BB| Open rates'!S15*0.85*0.9</f>
        <v>22032</v>
      </c>
      <c r="T15" s="57">
        <f>'BAR BB| Open rates'!T15*0.85*0.9</f>
        <v>20502</v>
      </c>
      <c r="U15" s="57">
        <f>'BAR BB| Open rates'!U15*0.85*0.9</f>
        <v>22032</v>
      </c>
      <c r="V15" s="57">
        <f>'BAR BB| Open rates'!V15*0.85*0.9</f>
        <v>22032</v>
      </c>
      <c r="W15" s="57">
        <f>'BAR BB| Open rates'!W15*0.85*0.9</f>
        <v>25015.5</v>
      </c>
      <c r="X15" s="57">
        <f>'BAR BB| Open rates'!X15*0.85*0.9</f>
        <v>30370.5</v>
      </c>
      <c r="Y15" s="57">
        <f>'BAR BB| Open rates'!Y15*0.85*0.9</f>
        <v>84073.5</v>
      </c>
      <c r="Z15" s="57">
        <f>'BAR BB| Open rates'!Z15*0.85*0.9</f>
        <v>99297</v>
      </c>
      <c r="AA15" s="57">
        <f>'BAR BB| Open rates'!AA15*0.85*0.9</f>
        <v>106947</v>
      </c>
      <c r="AB15" s="57">
        <f>'BAR BB| Open rates'!AB15*0.85*0.9</f>
        <v>114673.5</v>
      </c>
      <c r="AC15" s="57">
        <f>'BAR BB| Open rates'!AC15*0.85*0.9</f>
        <v>109012.5</v>
      </c>
      <c r="AD15" s="57">
        <f>'BAR BB| Open rates'!AD15*0.85*0.9</f>
        <v>106947</v>
      </c>
      <c r="AE15" s="57">
        <f>'BAR BB| Open rates'!AE15*0.85*0.9</f>
        <v>64030.5</v>
      </c>
      <c r="AF15" s="57">
        <f>'BAR BB| Open rates'!AF15*0.85*0.9</f>
        <v>56380.5</v>
      </c>
      <c r="AG15" s="57">
        <f>'BAR BB| Open rates'!AG15*0.85*0.9</f>
        <v>28075.5</v>
      </c>
      <c r="AH15" s="57">
        <f>'BAR BB| Open rates'!AH15*0.85*0.9</f>
        <v>31900.5</v>
      </c>
      <c r="AI15" s="57">
        <f>'BAR BB| Open rates'!AI15*0.85*0.9</f>
        <v>30370.5</v>
      </c>
      <c r="AJ15" s="57">
        <f>'BAR BB| Open rates'!AJ15*0.85*0.9</f>
        <v>28075.5</v>
      </c>
      <c r="AK15" s="57">
        <f>'BAR BB| Open rates'!AK15*0.85*0.9</f>
        <v>30370.5</v>
      </c>
      <c r="AL15" s="57">
        <f>'BAR BB| Open rates'!AL15*0.85*0.9</f>
        <v>28075.5</v>
      </c>
      <c r="AM15" s="57">
        <f>'BAR BB| Open rates'!AM15*0.85*0.9</f>
        <v>30370.5</v>
      </c>
      <c r="AN15" s="57">
        <f>'BAR BB| Open rates'!AN15*0.85*0.9</f>
        <v>35725.5</v>
      </c>
      <c r="AO15" s="57">
        <f>'BAR BB| Open rates'!AO15*0.85*0.9</f>
        <v>38020.5</v>
      </c>
      <c r="AP15" s="57">
        <f>'BAR BB| Open rates'!AP15*0.85*0.9</f>
        <v>42916.5</v>
      </c>
      <c r="AQ15" s="57">
        <f>'BAR BB| Open rates'!AQ15*0.85*0.9</f>
        <v>42916.5</v>
      </c>
      <c r="AR15" s="57">
        <f>'BAR BB| Open rates'!AR15*0.85*0.9</f>
        <v>45135</v>
      </c>
      <c r="AS15" s="57">
        <f>'BAR BB| Open rates'!AS15*0.85*0.9</f>
        <v>42916.5</v>
      </c>
      <c r="AT15" s="57">
        <f>'BAR BB| Open rates'!AT15*0.85*0.9</f>
        <v>45135</v>
      </c>
      <c r="AU15" s="57">
        <f>'BAR BB| Open rates'!AU15*0.85*0.9</f>
        <v>42916.5</v>
      </c>
      <c r="AV15" s="57">
        <f>'BAR BB| Open rates'!AV15*0.85*0.9</f>
        <v>55462.5</v>
      </c>
      <c r="AW15" s="57">
        <f>'BAR BB| Open rates'!AW15*0.85*0.9</f>
        <v>47812.5</v>
      </c>
      <c r="AX15" s="57">
        <f>'BAR BB| Open rates'!AX15*0.85*0.9</f>
        <v>33430.5</v>
      </c>
      <c r="AY15" s="57">
        <f>'BAR BB| Open rates'!AY15*0.85*0.9</f>
        <v>30370.5</v>
      </c>
      <c r="AZ15" s="57">
        <f>'BAR BB| Open rates'!AZ15*0.85*0.9</f>
        <v>33430.5</v>
      </c>
      <c r="BA15" s="57">
        <f>'BAR BB| Open rates'!BA15*0.85*0.9</f>
        <v>26545.5</v>
      </c>
      <c r="BB15" s="57">
        <f>'BAR BB| Open rates'!BB15*0.85*0.9</f>
        <v>25015.5</v>
      </c>
      <c r="BC15" s="57">
        <f>'BAR BB| Open rates'!BC15*0.85*0.9</f>
        <v>26545.5</v>
      </c>
      <c r="BD15" s="57">
        <f>'BAR BB| Open rates'!BD15*0.85*0.9</f>
        <v>25015.5</v>
      </c>
      <c r="BE15" s="57">
        <f>'BAR BB| Open rates'!BE15*0.85*0.9</f>
        <v>23332.5</v>
      </c>
      <c r="BF15" s="57">
        <f>'BAR BB| Open rates'!BF15*0.85*0.9</f>
        <v>22032</v>
      </c>
      <c r="BG15" s="57">
        <f>'BAR BB| Open rates'!BG15*0.85*0.9</f>
        <v>20502</v>
      </c>
      <c r="BH15" s="57">
        <f>'BAR BB| Open rates'!BH15*0.85*0.9</f>
        <v>20502</v>
      </c>
      <c r="BI15" s="57">
        <f>'BAR BB| Open rates'!BI15*0.85*0.9</f>
        <v>19737</v>
      </c>
      <c r="BJ15" s="57">
        <f>'BAR BB| Open rates'!BJ15*0.85*0.9</f>
        <v>20502</v>
      </c>
      <c r="BK15" s="57">
        <f>'BAR BB| Open rates'!BK15*0.85*0.9</f>
        <v>19737</v>
      </c>
      <c r="BL15" s="57">
        <f>'BAR BB| Open rates'!BL15*0.85*0.9</f>
        <v>20502</v>
      </c>
    </row>
    <row r="16" spans="1:64" s="36" customFormat="1" ht="12" customHeight="1" x14ac:dyDescent="0.2">
      <c r="A16" s="237">
        <v>2</v>
      </c>
      <c r="B16" s="57">
        <f>'BAR BB| Open rates'!B16*0.85*0.9</f>
        <v>35343</v>
      </c>
      <c r="C16" s="57">
        <f>'BAR BB| Open rates'!C16*0.85*0.9</f>
        <v>32283</v>
      </c>
      <c r="D16" s="57">
        <f>'BAR BB| Open rates'!D16*0.85*0.9</f>
        <v>32283</v>
      </c>
      <c r="E16" s="57">
        <f>'BAR BB| Open rates'!E16*0.85*0.9</f>
        <v>35343</v>
      </c>
      <c r="F16" s="57">
        <f>'BAR BB| Open rates'!F16*0.85*0.9</f>
        <v>32283</v>
      </c>
      <c r="G16" s="57">
        <f>'BAR BB| Open rates'!G16*0.85*0.9</f>
        <v>32283</v>
      </c>
      <c r="H16" s="57">
        <f>'BAR BB| Open rates'!H16*0.85*0.9</f>
        <v>26928</v>
      </c>
      <c r="I16" s="57">
        <f>'BAR BB| Open rates'!I16*0.85*0.9</f>
        <v>25245</v>
      </c>
      <c r="J16" s="57">
        <f>'BAR BB| Open rates'!J16*0.85*0.9</f>
        <v>23944.5</v>
      </c>
      <c r="K16" s="57">
        <f>'BAR BB| Open rates'!K16*0.85*0.9</f>
        <v>22414.5</v>
      </c>
      <c r="L16" s="57">
        <f>'BAR BB| Open rates'!L16*0.85*0.9</f>
        <v>23944.5</v>
      </c>
      <c r="M16" s="57">
        <f>'BAR BB| Open rates'!M16*0.85*0.9</f>
        <v>22414.5</v>
      </c>
      <c r="N16" s="57">
        <f>'BAR BB| Open rates'!N16*0.85*0.9</f>
        <v>23944.5</v>
      </c>
      <c r="O16" s="57">
        <f>'BAR BB| Open rates'!O16*0.85*0.9</f>
        <v>22414.5</v>
      </c>
      <c r="P16" s="57">
        <f>'BAR BB| Open rates'!P16*0.85*0.9</f>
        <v>23944.5</v>
      </c>
      <c r="Q16" s="57">
        <f>'BAR BB| Open rates'!Q16*0.85*0.9</f>
        <v>22414.5</v>
      </c>
      <c r="R16" s="57">
        <f>'BAR BB| Open rates'!R16*0.85*0.9</f>
        <v>22414.5</v>
      </c>
      <c r="S16" s="57">
        <f>'BAR BB| Open rates'!S16*0.85*0.9</f>
        <v>23944.5</v>
      </c>
      <c r="T16" s="57">
        <f>'BAR BB| Open rates'!T16*0.85*0.9</f>
        <v>22414.5</v>
      </c>
      <c r="U16" s="57">
        <f>'BAR BB| Open rates'!U16*0.85*0.9</f>
        <v>23944.5</v>
      </c>
      <c r="V16" s="57">
        <f>'BAR BB| Open rates'!V16*0.85*0.9</f>
        <v>23944.5</v>
      </c>
      <c r="W16" s="57">
        <f>'BAR BB| Open rates'!W16*0.85*0.9</f>
        <v>26928</v>
      </c>
      <c r="X16" s="57">
        <f>'BAR BB| Open rates'!X16*0.85*0.9</f>
        <v>32283</v>
      </c>
      <c r="Y16" s="57">
        <f>'BAR BB| Open rates'!Y16*0.85*0.9</f>
        <v>86368.5</v>
      </c>
      <c r="Z16" s="57">
        <f>'BAR BB| Open rates'!Z16*0.85*0.9</f>
        <v>101592</v>
      </c>
      <c r="AA16" s="57">
        <f>'BAR BB| Open rates'!AA16*0.85*0.9</f>
        <v>109242</v>
      </c>
      <c r="AB16" s="57">
        <f>'BAR BB| Open rates'!AB16*0.85*0.9</f>
        <v>116968.5</v>
      </c>
      <c r="AC16" s="57">
        <f>'BAR BB| Open rates'!AC16*0.85*0.9</f>
        <v>111307.5</v>
      </c>
      <c r="AD16" s="57">
        <f>'BAR BB| Open rates'!AD16*0.85*0.9</f>
        <v>109242</v>
      </c>
      <c r="AE16" s="57">
        <f>'BAR BB| Open rates'!AE16*0.85*0.9</f>
        <v>66325.5</v>
      </c>
      <c r="AF16" s="57">
        <f>'BAR BB| Open rates'!AF16*0.85*0.9</f>
        <v>58675.5</v>
      </c>
      <c r="AG16" s="57">
        <f>'BAR BB| Open rates'!AG16*0.85*0.9</f>
        <v>30370.5</v>
      </c>
      <c r="AH16" s="57">
        <f>'BAR BB| Open rates'!AH16*0.85*0.9</f>
        <v>34195.5</v>
      </c>
      <c r="AI16" s="57">
        <f>'BAR BB| Open rates'!AI16*0.85*0.9</f>
        <v>32665.5</v>
      </c>
      <c r="AJ16" s="57">
        <f>'BAR BB| Open rates'!AJ16*0.85*0.9</f>
        <v>30370.5</v>
      </c>
      <c r="AK16" s="57">
        <f>'BAR BB| Open rates'!AK16*0.85*0.9</f>
        <v>32665.5</v>
      </c>
      <c r="AL16" s="57">
        <f>'BAR BB| Open rates'!AL16*0.85*0.9</f>
        <v>30370.5</v>
      </c>
      <c r="AM16" s="57">
        <f>'BAR BB| Open rates'!AM16*0.85*0.9</f>
        <v>32665.5</v>
      </c>
      <c r="AN16" s="57">
        <f>'BAR BB| Open rates'!AN16*0.85*0.9</f>
        <v>38020.5</v>
      </c>
      <c r="AO16" s="57">
        <f>'BAR BB| Open rates'!AO16*0.85*0.9</f>
        <v>40315.5</v>
      </c>
      <c r="AP16" s="57">
        <f>'BAR BB| Open rates'!AP16*0.85*0.9</f>
        <v>45211.5</v>
      </c>
      <c r="AQ16" s="57">
        <f>'BAR BB| Open rates'!AQ16*0.85*0.9</f>
        <v>45211.5</v>
      </c>
      <c r="AR16" s="57">
        <f>'BAR BB| Open rates'!AR16*0.85*0.9</f>
        <v>47430</v>
      </c>
      <c r="AS16" s="57">
        <f>'BAR BB| Open rates'!AS16*0.85*0.9</f>
        <v>45211.5</v>
      </c>
      <c r="AT16" s="57">
        <f>'BAR BB| Open rates'!AT16*0.85*0.9</f>
        <v>47430</v>
      </c>
      <c r="AU16" s="57">
        <f>'BAR BB| Open rates'!AU16*0.85*0.9</f>
        <v>45211.5</v>
      </c>
      <c r="AV16" s="57">
        <f>'BAR BB| Open rates'!AV16*0.85*0.9</f>
        <v>57757.5</v>
      </c>
      <c r="AW16" s="57">
        <f>'BAR BB| Open rates'!AW16*0.85*0.9</f>
        <v>50107.5</v>
      </c>
      <c r="AX16" s="57">
        <f>'BAR BB| Open rates'!AX16*0.85*0.9</f>
        <v>35725.5</v>
      </c>
      <c r="AY16" s="57">
        <f>'BAR BB| Open rates'!AY16*0.85*0.9</f>
        <v>32665.5</v>
      </c>
      <c r="AZ16" s="57">
        <f>'BAR BB| Open rates'!AZ16*0.85*0.9</f>
        <v>35725.5</v>
      </c>
      <c r="BA16" s="57">
        <f>'BAR BB| Open rates'!BA16*0.85*0.9</f>
        <v>28840.5</v>
      </c>
      <c r="BB16" s="57">
        <f>'BAR BB| Open rates'!BB16*0.85*0.9</f>
        <v>27310.5</v>
      </c>
      <c r="BC16" s="57">
        <f>'BAR BB| Open rates'!BC16*0.85*0.9</f>
        <v>28840.5</v>
      </c>
      <c r="BD16" s="57">
        <f>'BAR BB| Open rates'!BD16*0.85*0.9</f>
        <v>27310.5</v>
      </c>
      <c r="BE16" s="57">
        <f>'BAR BB| Open rates'!BE16*0.85*0.9</f>
        <v>25627.5</v>
      </c>
      <c r="BF16" s="57">
        <f>'BAR BB| Open rates'!BF16*0.85*0.9</f>
        <v>24327</v>
      </c>
      <c r="BG16" s="57">
        <f>'BAR BB| Open rates'!BG16*0.85*0.9</f>
        <v>22797</v>
      </c>
      <c r="BH16" s="57">
        <f>'BAR BB| Open rates'!BH16*0.85*0.9</f>
        <v>22797</v>
      </c>
      <c r="BI16" s="57">
        <f>'BAR BB| Open rates'!BI16*0.85*0.9</f>
        <v>22032</v>
      </c>
      <c r="BJ16" s="57">
        <f>'BAR BB| Open rates'!BJ16*0.85*0.9</f>
        <v>22797</v>
      </c>
      <c r="BK16" s="57">
        <f>'BAR BB| Open rates'!BK16*0.85*0.9</f>
        <v>22032</v>
      </c>
      <c r="BL16" s="57">
        <f>'BAR BB| Open rates'!BL16*0.85*0.9</f>
        <v>22797</v>
      </c>
    </row>
    <row r="17" spans="1:64"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row>
    <row r="18" spans="1:64" s="36" customFormat="1" ht="12" customHeight="1" x14ac:dyDescent="0.2">
      <c r="A18" s="237">
        <v>1</v>
      </c>
      <c r="B18" s="57">
        <f>'BAR BB| Open rates'!B18*0.85*0.9</f>
        <v>30447</v>
      </c>
      <c r="C18" s="57">
        <f>'BAR BB| Open rates'!C18*0.85*0.9</f>
        <v>27387</v>
      </c>
      <c r="D18" s="57">
        <f>'BAR BB| Open rates'!D18*0.85*0.9</f>
        <v>27387</v>
      </c>
      <c r="E18" s="57">
        <f>'BAR BB| Open rates'!E18*0.85*0.9</f>
        <v>30447</v>
      </c>
      <c r="F18" s="57">
        <f>'BAR BB| Open rates'!F18*0.85*0.9</f>
        <v>27387</v>
      </c>
      <c r="G18" s="57">
        <f>'BAR BB| Open rates'!G18*0.85*0.9</f>
        <v>27387</v>
      </c>
      <c r="H18" s="57">
        <f>'BAR BB| Open rates'!H18*0.85*0.9</f>
        <v>22032</v>
      </c>
      <c r="I18" s="57">
        <f>'BAR BB| Open rates'!I18*0.85*0.9</f>
        <v>20349</v>
      </c>
      <c r="J18" s="57">
        <f>'BAR BB| Open rates'!J18*0.85*0.9</f>
        <v>19048.5</v>
      </c>
      <c r="K18" s="57">
        <f>'BAR BB| Open rates'!K18*0.85*0.9</f>
        <v>17518.5</v>
      </c>
      <c r="L18" s="57">
        <f>'BAR BB| Open rates'!L18*0.85*0.9</f>
        <v>19048.5</v>
      </c>
      <c r="M18" s="57">
        <f>'BAR BB| Open rates'!M18*0.85*0.9</f>
        <v>17518.5</v>
      </c>
      <c r="N18" s="57">
        <f>'BAR BB| Open rates'!N18*0.85*0.9</f>
        <v>19048.5</v>
      </c>
      <c r="O18" s="57">
        <f>'BAR BB| Open rates'!O18*0.85*0.9</f>
        <v>17518.5</v>
      </c>
      <c r="P18" s="57">
        <f>'BAR BB| Open rates'!P18*0.85*0.9</f>
        <v>19048.5</v>
      </c>
      <c r="Q18" s="57">
        <f>'BAR BB| Open rates'!Q18*0.85*0.9</f>
        <v>17518.5</v>
      </c>
      <c r="R18" s="57">
        <f>'BAR BB| Open rates'!R18*0.85*0.9</f>
        <v>17518.5</v>
      </c>
      <c r="S18" s="57">
        <f>'BAR BB| Open rates'!S18*0.85*0.9</f>
        <v>19048.5</v>
      </c>
      <c r="T18" s="57">
        <f>'BAR BB| Open rates'!T18*0.85*0.9</f>
        <v>17518.5</v>
      </c>
      <c r="U18" s="57">
        <f>'BAR BB| Open rates'!U18*0.85*0.9</f>
        <v>19048.5</v>
      </c>
      <c r="V18" s="57">
        <f>'BAR BB| Open rates'!V18*0.85*0.9</f>
        <v>19048.5</v>
      </c>
      <c r="W18" s="57">
        <f>'BAR BB| Open rates'!W18*0.85*0.9</f>
        <v>22032</v>
      </c>
      <c r="X18" s="57">
        <f>'BAR BB| Open rates'!X18*0.85*0.9</f>
        <v>27387</v>
      </c>
      <c r="Y18" s="57">
        <f>'BAR BB| Open rates'!Y18*0.85*0.9</f>
        <v>84838.5</v>
      </c>
      <c r="Z18" s="57">
        <f>'BAR BB| Open rates'!Z18*0.85*0.9</f>
        <v>100062</v>
      </c>
      <c r="AA18" s="57">
        <f>'BAR BB| Open rates'!AA18*0.85*0.9</f>
        <v>107712</v>
      </c>
      <c r="AB18" s="57">
        <f>'BAR BB| Open rates'!AB18*0.85*0.9</f>
        <v>115438.5</v>
      </c>
      <c r="AC18" s="57">
        <f>'BAR BB| Open rates'!AC18*0.85*0.9</f>
        <v>109777.5</v>
      </c>
      <c r="AD18" s="57">
        <f>'BAR BB| Open rates'!AD18*0.85*0.9</f>
        <v>107712</v>
      </c>
      <c r="AE18" s="57">
        <f>'BAR BB| Open rates'!AE18*0.85*0.9</f>
        <v>64107</v>
      </c>
      <c r="AF18" s="57">
        <f>'BAR BB| Open rates'!AF18*0.85*0.9</f>
        <v>56457</v>
      </c>
      <c r="AG18" s="57">
        <f>'BAR BB| Open rates'!AG18*0.85*0.9</f>
        <v>28152</v>
      </c>
      <c r="AH18" s="57">
        <f>'BAR BB| Open rates'!AH18*0.85*0.9</f>
        <v>31977</v>
      </c>
      <c r="AI18" s="57">
        <f>'BAR BB| Open rates'!AI18*0.85*0.9</f>
        <v>30447</v>
      </c>
      <c r="AJ18" s="57">
        <f>'BAR BB| Open rates'!AJ18*0.85*0.9</f>
        <v>28152</v>
      </c>
      <c r="AK18" s="57">
        <f>'BAR BB| Open rates'!AK18*0.85*0.9</f>
        <v>30447</v>
      </c>
      <c r="AL18" s="57">
        <f>'BAR BB| Open rates'!AL18*0.85*0.9</f>
        <v>28152</v>
      </c>
      <c r="AM18" s="57">
        <f>'BAR BB| Open rates'!AM18*0.85*0.9</f>
        <v>30447</v>
      </c>
      <c r="AN18" s="57">
        <f>'BAR BB| Open rates'!AN18*0.85*0.9</f>
        <v>35802</v>
      </c>
      <c r="AO18" s="57">
        <f>'BAR BB| Open rates'!AO18*0.85*0.9</f>
        <v>38097</v>
      </c>
      <c r="AP18" s="57">
        <f>'BAR BB| Open rates'!AP18*0.85*0.9</f>
        <v>43069.5</v>
      </c>
      <c r="AQ18" s="57">
        <f>'BAR BB| Open rates'!AQ18*0.85*0.9</f>
        <v>43069.5</v>
      </c>
      <c r="AR18" s="57">
        <f>'BAR BB| Open rates'!AR18*0.85*0.9</f>
        <v>45288</v>
      </c>
      <c r="AS18" s="57">
        <f>'BAR BB| Open rates'!AS18*0.85*0.9</f>
        <v>43069.5</v>
      </c>
      <c r="AT18" s="57">
        <f>'BAR BB| Open rates'!AT18*0.85*0.9</f>
        <v>45288</v>
      </c>
      <c r="AU18" s="57">
        <f>'BAR BB| Open rates'!AU18*0.85*0.9</f>
        <v>43069.5</v>
      </c>
      <c r="AV18" s="57">
        <f>'BAR BB| Open rates'!AV18*0.85*0.9</f>
        <v>55921.5</v>
      </c>
      <c r="AW18" s="57">
        <f>'BAR BB| Open rates'!AW18*0.85*0.9</f>
        <v>47889</v>
      </c>
      <c r="AX18" s="57">
        <f>'BAR BB| Open rates'!AX18*0.85*0.9</f>
        <v>33507</v>
      </c>
      <c r="AY18" s="57">
        <f>'BAR BB| Open rates'!AY18*0.85*0.9</f>
        <v>30447</v>
      </c>
      <c r="AZ18" s="57">
        <f>'BAR BB| Open rates'!AZ18*0.85*0.9</f>
        <v>33507</v>
      </c>
      <c r="BA18" s="57">
        <f>'BAR BB| Open rates'!BA18*0.85*0.9</f>
        <v>26622</v>
      </c>
      <c r="BB18" s="57">
        <f>'BAR BB| Open rates'!BB18*0.85*0.9</f>
        <v>25092</v>
      </c>
      <c r="BC18" s="57">
        <f>'BAR BB| Open rates'!BC18*0.85*0.9</f>
        <v>26622</v>
      </c>
      <c r="BD18" s="57">
        <f>'BAR BB| Open rates'!BD18*0.85*0.9</f>
        <v>25092</v>
      </c>
      <c r="BE18" s="57">
        <f>'BAR BB| Open rates'!BE18*0.85*0.9</f>
        <v>23409</v>
      </c>
      <c r="BF18" s="57">
        <f>'BAR BB| Open rates'!BF18*0.85*0.9</f>
        <v>22108.5</v>
      </c>
      <c r="BG18" s="57">
        <f>'BAR BB| Open rates'!BG18*0.85*0.9</f>
        <v>20578.5</v>
      </c>
      <c r="BH18" s="57">
        <f>'BAR BB| Open rates'!BH18*0.85*0.9</f>
        <v>20578.5</v>
      </c>
      <c r="BI18" s="57">
        <f>'BAR BB| Open rates'!BI18*0.85*0.9</f>
        <v>19813.5</v>
      </c>
      <c r="BJ18" s="57">
        <f>'BAR BB| Open rates'!BJ18*0.85*0.9</f>
        <v>20578.5</v>
      </c>
      <c r="BK18" s="57">
        <f>'BAR BB| Open rates'!BK18*0.85*0.9</f>
        <v>19813.5</v>
      </c>
      <c r="BL18" s="57">
        <f>'BAR BB| Open rates'!BL18*0.85*0.9</f>
        <v>20578.5</v>
      </c>
    </row>
    <row r="19" spans="1:64" s="36" customFormat="1" ht="12" customHeight="1" x14ac:dyDescent="0.2">
      <c r="A19" s="237">
        <v>2</v>
      </c>
      <c r="B19" s="57">
        <f>'BAR BB| Open rates'!B19*0.85*0.9</f>
        <v>32359.5</v>
      </c>
      <c r="C19" s="57">
        <f>'BAR BB| Open rates'!C19*0.85*0.9</f>
        <v>29299.5</v>
      </c>
      <c r="D19" s="57">
        <f>'BAR BB| Open rates'!D19*0.85*0.9</f>
        <v>29299.5</v>
      </c>
      <c r="E19" s="57">
        <f>'BAR BB| Open rates'!E19*0.85*0.9</f>
        <v>32359.5</v>
      </c>
      <c r="F19" s="57">
        <f>'BAR BB| Open rates'!F19*0.85*0.9</f>
        <v>29299.5</v>
      </c>
      <c r="G19" s="57">
        <f>'BAR BB| Open rates'!G19*0.85*0.9</f>
        <v>29299.5</v>
      </c>
      <c r="H19" s="57">
        <f>'BAR BB| Open rates'!H19*0.85*0.9</f>
        <v>23944.5</v>
      </c>
      <c r="I19" s="57">
        <f>'BAR BB| Open rates'!I19*0.85*0.9</f>
        <v>22261.5</v>
      </c>
      <c r="J19" s="57">
        <f>'BAR BB| Open rates'!J19*0.85*0.9</f>
        <v>20961</v>
      </c>
      <c r="K19" s="57">
        <f>'BAR BB| Open rates'!K19*0.85*0.9</f>
        <v>19431</v>
      </c>
      <c r="L19" s="57">
        <f>'BAR BB| Open rates'!L19*0.85*0.9</f>
        <v>20961</v>
      </c>
      <c r="M19" s="57">
        <f>'BAR BB| Open rates'!M19*0.85*0.9</f>
        <v>19431</v>
      </c>
      <c r="N19" s="57">
        <f>'BAR BB| Open rates'!N19*0.85*0.9</f>
        <v>20961</v>
      </c>
      <c r="O19" s="57">
        <f>'BAR BB| Open rates'!O19*0.85*0.9</f>
        <v>19431</v>
      </c>
      <c r="P19" s="57">
        <f>'BAR BB| Open rates'!P19*0.85*0.9</f>
        <v>20961</v>
      </c>
      <c r="Q19" s="57">
        <f>'BAR BB| Open rates'!Q19*0.85*0.9</f>
        <v>19431</v>
      </c>
      <c r="R19" s="57">
        <f>'BAR BB| Open rates'!R19*0.85*0.9</f>
        <v>19431</v>
      </c>
      <c r="S19" s="57">
        <f>'BAR BB| Open rates'!S19*0.85*0.9</f>
        <v>20961</v>
      </c>
      <c r="T19" s="57">
        <f>'BAR BB| Open rates'!T19*0.85*0.9</f>
        <v>19431</v>
      </c>
      <c r="U19" s="57">
        <f>'BAR BB| Open rates'!U19*0.85*0.9</f>
        <v>20961</v>
      </c>
      <c r="V19" s="57">
        <f>'BAR BB| Open rates'!V19*0.85*0.9</f>
        <v>20961</v>
      </c>
      <c r="W19" s="57">
        <f>'BAR BB| Open rates'!W19*0.85*0.9</f>
        <v>23944.5</v>
      </c>
      <c r="X19" s="57">
        <f>'BAR BB| Open rates'!X19*0.85*0.9</f>
        <v>29299.5</v>
      </c>
      <c r="Y19" s="57">
        <f>'BAR BB| Open rates'!Y19*0.85*0.9</f>
        <v>87133.5</v>
      </c>
      <c r="Z19" s="57">
        <f>'BAR BB| Open rates'!Z19*0.85*0.9</f>
        <v>102357</v>
      </c>
      <c r="AA19" s="57">
        <f>'BAR BB| Open rates'!AA19*0.85*0.9</f>
        <v>110007</v>
      </c>
      <c r="AB19" s="57">
        <f>'BAR BB| Open rates'!AB19*0.85*0.9</f>
        <v>117733.5</v>
      </c>
      <c r="AC19" s="57">
        <f>'BAR BB| Open rates'!AC19*0.85*0.9</f>
        <v>112072.5</v>
      </c>
      <c r="AD19" s="57">
        <f>'BAR BB| Open rates'!AD19*0.85*0.9</f>
        <v>110007</v>
      </c>
      <c r="AE19" s="57">
        <f>'BAR BB| Open rates'!AE19*0.85*0.9</f>
        <v>66402</v>
      </c>
      <c r="AF19" s="57">
        <f>'BAR BB| Open rates'!AF19*0.85*0.9</f>
        <v>58752</v>
      </c>
      <c r="AG19" s="57">
        <f>'BAR BB| Open rates'!AG19*0.85*0.9</f>
        <v>30447</v>
      </c>
      <c r="AH19" s="57">
        <f>'BAR BB| Open rates'!AH19*0.85*0.9</f>
        <v>34272</v>
      </c>
      <c r="AI19" s="57">
        <f>'BAR BB| Open rates'!AI19*0.85*0.9</f>
        <v>32742</v>
      </c>
      <c r="AJ19" s="57">
        <f>'BAR BB| Open rates'!AJ19*0.85*0.9</f>
        <v>30447</v>
      </c>
      <c r="AK19" s="57">
        <f>'BAR BB| Open rates'!AK19*0.85*0.9</f>
        <v>32742</v>
      </c>
      <c r="AL19" s="57">
        <f>'BAR BB| Open rates'!AL19*0.85*0.9</f>
        <v>30447</v>
      </c>
      <c r="AM19" s="57">
        <f>'BAR BB| Open rates'!AM19*0.85*0.9</f>
        <v>32742</v>
      </c>
      <c r="AN19" s="57">
        <f>'BAR BB| Open rates'!AN19*0.85*0.9</f>
        <v>38097</v>
      </c>
      <c r="AO19" s="57">
        <f>'BAR BB| Open rates'!AO19*0.85*0.9</f>
        <v>40392</v>
      </c>
      <c r="AP19" s="57">
        <f>'BAR BB| Open rates'!AP19*0.85*0.9</f>
        <v>45364.5</v>
      </c>
      <c r="AQ19" s="57">
        <f>'BAR BB| Open rates'!AQ19*0.85*0.9</f>
        <v>45364.5</v>
      </c>
      <c r="AR19" s="57">
        <f>'BAR BB| Open rates'!AR19*0.85*0.9</f>
        <v>47583</v>
      </c>
      <c r="AS19" s="57">
        <f>'BAR BB| Open rates'!AS19*0.85*0.9</f>
        <v>45364.5</v>
      </c>
      <c r="AT19" s="57">
        <f>'BAR BB| Open rates'!AT19*0.85*0.9</f>
        <v>47583</v>
      </c>
      <c r="AU19" s="57">
        <f>'BAR BB| Open rates'!AU19*0.85*0.9</f>
        <v>45364.5</v>
      </c>
      <c r="AV19" s="57">
        <f>'BAR BB| Open rates'!AV19*0.85*0.9</f>
        <v>58216.5</v>
      </c>
      <c r="AW19" s="57">
        <f>'BAR BB| Open rates'!AW19*0.85*0.9</f>
        <v>50184</v>
      </c>
      <c r="AX19" s="57">
        <f>'BAR BB| Open rates'!AX19*0.85*0.9</f>
        <v>35802</v>
      </c>
      <c r="AY19" s="57">
        <f>'BAR BB| Open rates'!AY19*0.85*0.9</f>
        <v>32742</v>
      </c>
      <c r="AZ19" s="57">
        <f>'BAR BB| Open rates'!AZ19*0.85*0.9</f>
        <v>35802</v>
      </c>
      <c r="BA19" s="57">
        <f>'BAR BB| Open rates'!BA19*0.85*0.9</f>
        <v>28917</v>
      </c>
      <c r="BB19" s="57">
        <f>'BAR BB| Open rates'!BB19*0.85*0.9</f>
        <v>27387</v>
      </c>
      <c r="BC19" s="57">
        <f>'BAR BB| Open rates'!BC19*0.85*0.9</f>
        <v>28917</v>
      </c>
      <c r="BD19" s="57">
        <f>'BAR BB| Open rates'!BD19*0.85*0.9</f>
        <v>27387</v>
      </c>
      <c r="BE19" s="57">
        <f>'BAR BB| Open rates'!BE19*0.85*0.9</f>
        <v>25704</v>
      </c>
      <c r="BF19" s="57">
        <f>'BAR BB| Open rates'!BF19*0.85*0.9</f>
        <v>24403.5</v>
      </c>
      <c r="BG19" s="57">
        <f>'BAR BB| Open rates'!BG19*0.85*0.9</f>
        <v>22873.5</v>
      </c>
      <c r="BH19" s="57">
        <f>'BAR BB| Open rates'!BH19*0.85*0.9</f>
        <v>22873.5</v>
      </c>
      <c r="BI19" s="57">
        <f>'BAR BB| Open rates'!BI19*0.85*0.9</f>
        <v>22108.5</v>
      </c>
      <c r="BJ19" s="57">
        <f>'BAR BB| Open rates'!BJ19*0.85*0.9</f>
        <v>22873.5</v>
      </c>
      <c r="BK19" s="57">
        <f>'BAR BB| Open rates'!BK19*0.85*0.9</f>
        <v>22108.5</v>
      </c>
      <c r="BL19" s="57">
        <f>'BAR BB| Open rates'!BL19*0.85*0.9</f>
        <v>22873.5</v>
      </c>
    </row>
    <row r="20" spans="1:64" s="36" customFormat="1" ht="30"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row>
    <row r="21" spans="1:64" s="36" customFormat="1" ht="12" customHeight="1" x14ac:dyDescent="0.2">
      <c r="A21" s="237">
        <v>1</v>
      </c>
      <c r="B21" s="57">
        <f>'BAR BB| Open rates'!B21*0.85*0.9</f>
        <v>33430.5</v>
      </c>
      <c r="C21" s="57">
        <f>'BAR BB| Open rates'!C21*0.85*0.9</f>
        <v>30370.5</v>
      </c>
      <c r="D21" s="57">
        <f>'BAR BB| Open rates'!D21*0.85*0.9</f>
        <v>30370.5</v>
      </c>
      <c r="E21" s="57">
        <f>'BAR BB| Open rates'!E21*0.85*0.9</f>
        <v>33430.5</v>
      </c>
      <c r="F21" s="57">
        <f>'BAR BB| Open rates'!F21*0.85*0.9</f>
        <v>30370.5</v>
      </c>
      <c r="G21" s="57">
        <f>'BAR BB| Open rates'!G21*0.85*0.9</f>
        <v>30370.5</v>
      </c>
      <c r="H21" s="57">
        <f>'BAR BB| Open rates'!H21*0.85*0.9</f>
        <v>25015.5</v>
      </c>
      <c r="I21" s="57">
        <f>'BAR BB| Open rates'!I21*0.85*0.9</f>
        <v>23332.5</v>
      </c>
      <c r="J21" s="57">
        <f>'BAR BB| Open rates'!J21*0.85*0.9</f>
        <v>22032</v>
      </c>
      <c r="K21" s="57">
        <f>'BAR BB| Open rates'!K21*0.85*0.9</f>
        <v>20502</v>
      </c>
      <c r="L21" s="57">
        <f>'BAR BB| Open rates'!L21*0.85*0.9</f>
        <v>22032</v>
      </c>
      <c r="M21" s="57">
        <f>'BAR BB| Open rates'!M21*0.85*0.9</f>
        <v>20502</v>
      </c>
      <c r="N21" s="57">
        <f>'BAR BB| Open rates'!N21*0.85*0.9</f>
        <v>22032</v>
      </c>
      <c r="O21" s="57">
        <f>'BAR BB| Open rates'!O21*0.85*0.9</f>
        <v>20502</v>
      </c>
      <c r="P21" s="57">
        <f>'BAR BB| Open rates'!P21*0.85*0.9</f>
        <v>22032</v>
      </c>
      <c r="Q21" s="57">
        <f>'BAR BB| Open rates'!Q21*0.85*0.9</f>
        <v>20502</v>
      </c>
      <c r="R21" s="57">
        <f>'BAR BB| Open rates'!R21*0.85*0.9</f>
        <v>20502</v>
      </c>
      <c r="S21" s="57">
        <f>'BAR BB| Open rates'!S21*0.85*0.9</f>
        <v>22032</v>
      </c>
      <c r="T21" s="57">
        <f>'BAR BB| Open rates'!T21*0.85*0.9</f>
        <v>20502</v>
      </c>
      <c r="U21" s="57">
        <f>'BAR BB| Open rates'!U21*0.85*0.9</f>
        <v>22032</v>
      </c>
      <c r="V21" s="57">
        <f>'BAR BB| Open rates'!V21*0.85*0.9</f>
        <v>22032</v>
      </c>
      <c r="W21" s="57">
        <f>'BAR BB| Open rates'!W21*0.85*0.9</f>
        <v>25015.5</v>
      </c>
      <c r="X21" s="57">
        <f>'BAR BB| Open rates'!X21*0.85*0.9</f>
        <v>30370.5</v>
      </c>
      <c r="Y21" s="57">
        <f>'BAR BB| Open rates'!Y21*0.85*0.9</f>
        <v>85603.5</v>
      </c>
      <c r="Z21" s="57">
        <f>'BAR BB| Open rates'!Z21*0.85*0.9</f>
        <v>100827</v>
      </c>
      <c r="AA21" s="57">
        <f>'BAR BB| Open rates'!AA21*0.85*0.9</f>
        <v>108477</v>
      </c>
      <c r="AB21" s="57">
        <f>'BAR BB| Open rates'!AB21*0.85*0.9</f>
        <v>116203.5</v>
      </c>
      <c r="AC21" s="57">
        <f>'BAR BB| Open rates'!AC21*0.85*0.9</f>
        <v>110542.5</v>
      </c>
      <c r="AD21" s="57">
        <f>'BAR BB| Open rates'!AD21*0.85*0.9</f>
        <v>108477</v>
      </c>
      <c r="AE21" s="57">
        <f>'BAR BB| Open rates'!AE21*0.85*0.9</f>
        <v>65560.5</v>
      </c>
      <c r="AF21" s="57">
        <f>'BAR BB| Open rates'!AF21*0.85*0.9</f>
        <v>57910.5</v>
      </c>
      <c r="AG21" s="57">
        <f>'BAR BB| Open rates'!AG21*0.85*0.9</f>
        <v>29605.5</v>
      </c>
      <c r="AH21" s="57">
        <f>'BAR BB| Open rates'!AH21*0.85*0.9</f>
        <v>33430.5</v>
      </c>
      <c r="AI21" s="57">
        <f>'BAR BB| Open rates'!AI21*0.85*0.9</f>
        <v>31900.5</v>
      </c>
      <c r="AJ21" s="57">
        <f>'BAR BB| Open rates'!AJ21*0.85*0.9</f>
        <v>29605.5</v>
      </c>
      <c r="AK21" s="57">
        <f>'BAR BB| Open rates'!AK21*0.85*0.9</f>
        <v>31900.5</v>
      </c>
      <c r="AL21" s="57">
        <f>'BAR BB| Open rates'!AL21*0.85*0.9</f>
        <v>29605.5</v>
      </c>
      <c r="AM21" s="57">
        <f>'BAR BB| Open rates'!AM21*0.85*0.9</f>
        <v>31900.5</v>
      </c>
      <c r="AN21" s="57">
        <f>'BAR BB| Open rates'!AN21*0.85*0.9</f>
        <v>37255.5</v>
      </c>
      <c r="AO21" s="57">
        <f>'BAR BB| Open rates'!AO21*0.85*0.9</f>
        <v>39550.5</v>
      </c>
      <c r="AP21" s="57">
        <f>'BAR BB| Open rates'!AP21*0.85*0.9</f>
        <v>44140.5</v>
      </c>
      <c r="AQ21" s="57">
        <f>'BAR BB| Open rates'!AQ21*0.85*0.9</f>
        <v>44140.5</v>
      </c>
      <c r="AR21" s="57">
        <f>'BAR BB| Open rates'!AR21*0.85*0.9</f>
        <v>46359</v>
      </c>
      <c r="AS21" s="57">
        <f>'BAR BB| Open rates'!AS21*0.85*0.9</f>
        <v>44140.5</v>
      </c>
      <c r="AT21" s="57">
        <f>'BAR BB| Open rates'!AT21*0.85*0.9</f>
        <v>46359</v>
      </c>
      <c r="AU21" s="57">
        <f>'BAR BB| Open rates'!AU21*0.85*0.9</f>
        <v>44140.5</v>
      </c>
      <c r="AV21" s="57">
        <f>'BAR BB| Open rates'!AV21*0.85*0.9</f>
        <v>57451.5</v>
      </c>
      <c r="AW21" s="57">
        <f>'BAR BB| Open rates'!AW21*0.85*0.9</f>
        <v>49342.5</v>
      </c>
      <c r="AX21" s="57">
        <f>'BAR BB| Open rates'!AX21*0.85*0.9</f>
        <v>34960.5</v>
      </c>
      <c r="AY21" s="57">
        <f>'BAR BB| Open rates'!AY21*0.85*0.9</f>
        <v>31900.5</v>
      </c>
      <c r="AZ21" s="57">
        <f>'BAR BB| Open rates'!AZ21*0.85*0.9</f>
        <v>34960.5</v>
      </c>
      <c r="BA21" s="57">
        <f>'BAR BB| Open rates'!BA21*0.85*0.9</f>
        <v>28075.5</v>
      </c>
      <c r="BB21" s="57">
        <f>'BAR BB| Open rates'!BB21*0.85*0.9</f>
        <v>26545.5</v>
      </c>
      <c r="BC21" s="57">
        <f>'BAR BB| Open rates'!BC21*0.85*0.9</f>
        <v>28075.5</v>
      </c>
      <c r="BD21" s="57">
        <f>'BAR BB| Open rates'!BD21*0.85*0.9</f>
        <v>26545.5</v>
      </c>
      <c r="BE21" s="57">
        <f>'BAR BB| Open rates'!BE21*0.85*0.9</f>
        <v>23332.5</v>
      </c>
      <c r="BF21" s="57">
        <f>'BAR BB| Open rates'!BF21*0.85*0.9</f>
        <v>22032</v>
      </c>
      <c r="BG21" s="57">
        <f>'BAR BB| Open rates'!BG21*0.85*0.9</f>
        <v>20502</v>
      </c>
      <c r="BH21" s="57">
        <f>'BAR BB| Open rates'!BH21*0.85*0.9</f>
        <v>20502</v>
      </c>
      <c r="BI21" s="57">
        <f>'BAR BB| Open rates'!BI21*0.85*0.9</f>
        <v>19737</v>
      </c>
      <c r="BJ21" s="57">
        <f>'BAR BB| Open rates'!BJ21*0.85*0.9</f>
        <v>20502</v>
      </c>
      <c r="BK21" s="57">
        <f>'BAR BB| Open rates'!BK21*0.85*0.9</f>
        <v>19737</v>
      </c>
      <c r="BL21" s="57">
        <f>'BAR BB| Open rates'!BL21*0.85*0.9</f>
        <v>20502</v>
      </c>
    </row>
    <row r="22" spans="1:64" s="36" customFormat="1" ht="12" customHeight="1" x14ac:dyDescent="0.2">
      <c r="A22" s="237">
        <v>2</v>
      </c>
      <c r="B22" s="57">
        <f>'BAR BB| Open rates'!B22*0.85*0.9</f>
        <v>35343</v>
      </c>
      <c r="C22" s="57">
        <f>'BAR BB| Open rates'!C22*0.85*0.9</f>
        <v>32283</v>
      </c>
      <c r="D22" s="57">
        <f>'BAR BB| Open rates'!D22*0.85*0.9</f>
        <v>32283</v>
      </c>
      <c r="E22" s="57">
        <f>'BAR BB| Open rates'!E22*0.85*0.9</f>
        <v>35343</v>
      </c>
      <c r="F22" s="57">
        <f>'BAR BB| Open rates'!F22*0.85*0.9</f>
        <v>32283</v>
      </c>
      <c r="G22" s="57">
        <f>'BAR BB| Open rates'!G22*0.85*0.9</f>
        <v>32283</v>
      </c>
      <c r="H22" s="57">
        <f>'BAR BB| Open rates'!H22*0.85*0.9</f>
        <v>26928</v>
      </c>
      <c r="I22" s="57">
        <f>'BAR BB| Open rates'!I22*0.85*0.9</f>
        <v>25245</v>
      </c>
      <c r="J22" s="57">
        <f>'BAR BB| Open rates'!J22*0.85*0.9</f>
        <v>23944.5</v>
      </c>
      <c r="K22" s="57">
        <f>'BAR BB| Open rates'!K22*0.85*0.9</f>
        <v>22414.5</v>
      </c>
      <c r="L22" s="57">
        <f>'BAR BB| Open rates'!L22*0.85*0.9</f>
        <v>23944.5</v>
      </c>
      <c r="M22" s="57">
        <f>'BAR BB| Open rates'!M22*0.85*0.9</f>
        <v>22414.5</v>
      </c>
      <c r="N22" s="57">
        <f>'BAR BB| Open rates'!N22*0.85*0.9</f>
        <v>23944.5</v>
      </c>
      <c r="O22" s="57">
        <f>'BAR BB| Open rates'!O22*0.85*0.9</f>
        <v>22414.5</v>
      </c>
      <c r="P22" s="57">
        <f>'BAR BB| Open rates'!P22*0.85*0.9</f>
        <v>23944.5</v>
      </c>
      <c r="Q22" s="57">
        <f>'BAR BB| Open rates'!Q22*0.85*0.9</f>
        <v>22414.5</v>
      </c>
      <c r="R22" s="57">
        <f>'BAR BB| Open rates'!R22*0.85*0.9</f>
        <v>22414.5</v>
      </c>
      <c r="S22" s="57">
        <f>'BAR BB| Open rates'!S22*0.85*0.9</f>
        <v>23944.5</v>
      </c>
      <c r="T22" s="57">
        <f>'BAR BB| Open rates'!T22*0.85*0.9</f>
        <v>22414.5</v>
      </c>
      <c r="U22" s="57">
        <f>'BAR BB| Open rates'!U22*0.85*0.9</f>
        <v>23944.5</v>
      </c>
      <c r="V22" s="57">
        <f>'BAR BB| Open rates'!V22*0.85*0.9</f>
        <v>23944.5</v>
      </c>
      <c r="W22" s="57">
        <f>'BAR BB| Open rates'!W22*0.85*0.9</f>
        <v>26928</v>
      </c>
      <c r="X22" s="57">
        <f>'BAR BB| Open rates'!X22*0.85*0.9</f>
        <v>32283</v>
      </c>
      <c r="Y22" s="57">
        <f>'BAR BB| Open rates'!Y22*0.85*0.9</f>
        <v>87898.5</v>
      </c>
      <c r="Z22" s="57">
        <f>'BAR BB| Open rates'!Z22*0.85*0.9</f>
        <v>103122</v>
      </c>
      <c r="AA22" s="57">
        <f>'BAR BB| Open rates'!AA22*0.85*0.9</f>
        <v>110772</v>
      </c>
      <c r="AB22" s="57">
        <f>'BAR BB| Open rates'!AB22*0.85*0.9</f>
        <v>118498.5</v>
      </c>
      <c r="AC22" s="57">
        <f>'BAR BB| Open rates'!AC22*0.85*0.9</f>
        <v>112837.5</v>
      </c>
      <c r="AD22" s="57">
        <f>'BAR BB| Open rates'!AD22*0.85*0.9</f>
        <v>110772</v>
      </c>
      <c r="AE22" s="57">
        <f>'BAR BB| Open rates'!AE22*0.85*0.9</f>
        <v>67855.5</v>
      </c>
      <c r="AF22" s="57">
        <f>'BAR BB| Open rates'!AF22*0.85*0.9</f>
        <v>60205.5</v>
      </c>
      <c r="AG22" s="57">
        <f>'BAR BB| Open rates'!AG22*0.85*0.9</f>
        <v>31900.5</v>
      </c>
      <c r="AH22" s="57">
        <f>'BAR BB| Open rates'!AH22*0.85*0.9</f>
        <v>35725.5</v>
      </c>
      <c r="AI22" s="57">
        <f>'BAR BB| Open rates'!AI22*0.85*0.9</f>
        <v>34195.5</v>
      </c>
      <c r="AJ22" s="57">
        <f>'BAR BB| Open rates'!AJ22*0.85*0.9</f>
        <v>31900.5</v>
      </c>
      <c r="AK22" s="57">
        <f>'BAR BB| Open rates'!AK22*0.85*0.9</f>
        <v>34195.5</v>
      </c>
      <c r="AL22" s="57">
        <f>'BAR BB| Open rates'!AL22*0.85*0.9</f>
        <v>31900.5</v>
      </c>
      <c r="AM22" s="57">
        <f>'BAR BB| Open rates'!AM22*0.85*0.9</f>
        <v>34195.5</v>
      </c>
      <c r="AN22" s="57">
        <f>'BAR BB| Open rates'!AN22*0.85*0.9</f>
        <v>39550.5</v>
      </c>
      <c r="AO22" s="57">
        <f>'BAR BB| Open rates'!AO22*0.85*0.9</f>
        <v>41845.5</v>
      </c>
      <c r="AP22" s="57">
        <f>'BAR BB| Open rates'!AP22*0.85*0.9</f>
        <v>46435.5</v>
      </c>
      <c r="AQ22" s="57">
        <f>'BAR BB| Open rates'!AQ22*0.85*0.9</f>
        <v>46435.5</v>
      </c>
      <c r="AR22" s="57">
        <f>'BAR BB| Open rates'!AR22*0.85*0.9</f>
        <v>48654</v>
      </c>
      <c r="AS22" s="57">
        <f>'BAR BB| Open rates'!AS22*0.85*0.9</f>
        <v>46435.5</v>
      </c>
      <c r="AT22" s="57">
        <f>'BAR BB| Open rates'!AT22*0.85*0.9</f>
        <v>48654</v>
      </c>
      <c r="AU22" s="57">
        <f>'BAR BB| Open rates'!AU22*0.85*0.9</f>
        <v>46435.5</v>
      </c>
      <c r="AV22" s="57">
        <f>'BAR BB| Open rates'!AV22*0.85*0.9</f>
        <v>59746.5</v>
      </c>
      <c r="AW22" s="57">
        <f>'BAR BB| Open rates'!AW22*0.85*0.9</f>
        <v>51637.5</v>
      </c>
      <c r="AX22" s="57">
        <f>'BAR BB| Open rates'!AX22*0.85*0.9</f>
        <v>37255.5</v>
      </c>
      <c r="AY22" s="57">
        <f>'BAR BB| Open rates'!AY22*0.85*0.9</f>
        <v>34195.5</v>
      </c>
      <c r="AZ22" s="57">
        <f>'BAR BB| Open rates'!AZ22*0.85*0.9</f>
        <v>37255.5</v>
      </c>
      <c r="BA22" s="57">
        <f>'BAR BB| Open rates'!BA22*0.85*0.9</f>
        <v>30370.5</v>
      </c>
      <c r="BB22" s="57">
        <f>'BAR BB| Open rates'!BB22*0.85*0.9</f>
        <v>28840.5</v>
      </c>
      <c r="BC22" s="57">
        <f>'BAR BB| Open rates'!BC22*0.85*0.9</f>
        <v>30370.5</v>
      </c>
      <c r="BD22" s="57">
        <f>'BAR BB| Open rates'!BD22*0.85*0.9</f>
        <v>28840.5</v>
      </c>
      <c r="BE22" s="57">
        <f>'BAR BB| Open rates'!BE22*0.85*0.9</f>
        <v>25627.5</v>
      </c>
      <c r="BF22" s="57">
        <f>'BAR BB| Open rates'!BF22*0.85*0.9</f>
        <v>24327</v>
      </c>
      <c r="BG22" s="57">
        <f>'BAR BB| Open rates'!BG22*0.85*0.9</f>
        <v>22797</v>
      </c>
      <c r="BH22" s="57">
        <f>'BAR BB| Open rates'!BH22*0.85*0.9</f>
        <v>22797</v>
      </c>
      <c r="BI22" s="57">
        <f>'BAR BB| Open rates'!BI22*0.85*0.9</f>
        <v>22032</v>
      </c>
      <c r="BJ22" s="57">
        <f>'BAR BB| Open rates'!BJ22*0.85*0.9</f>
        <v>22797</v>
      </c>
      <c r="BK22" s="57">
        <f>'BAR BB| Open rates'!BK22*0.85*0.9</f>
        <v>22032</v>
      </c>
      <c r="BL22" s="57">
        <f>'BAR BB| Open rates'!BL22*0.85*0.9</f>
        <v>22797</v>
      </c>
    </row>
    <row r="23" spans="1:64" s="36" customFormat="1" ht="29.25"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row>
    <row r="24" spans="1:64" s="36" customFormat="1" ht="12" customHeight="1" x14ac:dyDescent="0.2">
      <c r="A24" s="237">
        <v>1</v>
      </c>
      <c r="B24" s="57">
        <f>'BAR BB| Open rates'!B24*0.85*0.9</f>
        <v>41845.5</v>
      </c>
      <c r="C24" s="57">
        <f>'BAR BB| Open rates'!C24*0.85*0.9</f>
        <v>38785.5</v>
      </c>
      <c r="D24" s="57">
        <f>'BAR BB| Open rates'!D24*0.85*0.9</f>
        <v>38785.5</v>
      </c>
      <c r="E24" s="57">
        <f>'BAR BB| Open rates'!E24*0.85*0.9</f>
        <v>41845.5</v>
      </c>
      <c r="F24" s="57">
        <f>'BAR BB| Open rates'!F24*0.85*0.9</f>
        <v>38785.5</v>
      </c>
      <c r="G24" s="57">
        <f>'BAR BB| Open rates'!G24*0.85*0.9</f>
        <v>38785.5</v>
      </c>
      <c r="H24" s="57">
        <f>'BAR BB| Open rates'!H24*0.85*0.9</f>
        <v>33430.5</v>
      </c>
      <c r="I24" s="57">
        <f>'BAR BB| Open rates'!I24*0.85*0.9</f>
        <v>31747.5</v>
      </c>
      <c r="J24" s="57">
        <f>'BAR BB| Open rates'!J24*0.85*0.9</f>
        <v>30447</v>
      </c>
      <c r="K24" s="57">
        <f>'BAR BB| Open rates'!K24*0.85*0.9</f>
        <v>28917</v>
      </c>
      <c r="L24" s="57">
        <f>'BAR BB| Open rates'!L24*0.85*0.9</f>
        <v>30447</v>
      </c>
      <c r="M24" s="57">
        <f>'BAR BB| Open rates'!M24*0.85*0.9</f>
        <v>28917</v>
      </c>
      <c r="N24" s="57">
        <f>'BAR BB| Open rates'!N24*0.85*0.9</f>
        <v>30447</v>
      </c>
      <c r="O24" s="57">
        <f>'BAR BB| Open rates'!O24*0.85*0.9</f>
        <v>28917</v>
      </c>
      <c r="P24" s="57">
        <f>'BAR BB| Open rates'!P24*0.85*0.9</f>
        <v>30447</v>
      </c>
      <c r="Q24" s="57">
        <f>'BAR BB| Open rates'!Q24*0.85*0.9</f>
        <v>28917</v>
      </c>
      <c r="R24" s="57">
        <f>'BAR BB| Open rates'!R24*0.85*0.9</f>
        <v>28917</v>
      </c>
      <c r="S24" s="57">
        <f>'BAR BB| Open rates'!S24*0.85*0.9</f>
        <v>30447</v>
      </c>
      <c r="T24" s="57">
        <f>'BAR BB| Open rates'!T24*0.85*0.9</f>
        <v>28917</v>
      </c>
      <c r="U24" s="57">
        <f>'BAR BB| Open rates'!U24*0.85*0.9</f>
        <v>30447</v>
      </c>
      <c r="V24" s="57">
        <f>'BAR BB| Open rates'!V24*0.85*0.9</f>
        <v>30447</v>
      </c>
      <c r="W24" s="57">
        <f>'BAR BB| Open rates'!W24*0.85*0.9</f>
        <v>33430.5</v>
      </c>
      <c r="X24" s="57">
        <f>'BAR BB| Open rates'!X24*0.85*0.9</f>
        <v>38785.5</v>
      </c>
      <c r="Y24" s="57">
        <f>'BAR BB| Open rates'!Y24*0.85*0.9</f>
        <v>137623.5</v>
      </c>
      <c r="Z24" s="57">
        <f>'BAR BB| Open rates'!Z24*0.85*0.9</f>
        <v>152847</v>
      </c>
      <c r="AA24" s="57">
        <f>'BAR BB| Open rates'!AA24*0.85*0.9</f>
        <v>160497</v>
      </c>
      <c r="AB24" s="57">
        <f>'BAR BB| Open rates'!AB24*0.85*0.9</f>
        <v>168223.5</v>
      </c>
      <c r="AC24" s="57">
        <f>'BAR BB| Open rates'!AC24*0.85*0.9</f>
        <v>162562.5</v>
      </c>
      <c r="AD24" s="57">
        <f>'BAR BB| Open rates'!AD24*0.85*0.9</f>
        <v>160497</v>
      </c>
      <c r="AE24" s="57">
        <f>'BAR BB| Open rates'!AE24*0.85*0.9</f>
        <v>77035.5</v>
      </c>
      <c r="AF24" s="57">
        <f>'BAR BB| Open rates'!AF24*0.85*0.9</f>
        <v>69385.5</v>
      </c>
      <c r="AG24" s="57">
        <f>'BAR BB| Open rates'!AG24*0.85*0.9</f>
        <v>41080.5</v>
      </c>
      <c r="AH24" s="57">
        <f>'BAR BB| Open rates'!AH24*0.85*0.9</f>
        <v>44905.5</v>
      </c>
      <c r="AI24" s="57">
        <f>'BAR BB| Open rates'!AI24*0.85*0.9</f>
        <v>43375.5</v>
      </c>
      <c r="AJ24" s="57">
        <f>'BAR BB| Open rates'!AJ24*0.85*0.9</f>
        <v>41080.5</v>
      </c>
      <c r="AK24" s="57">
        <f>'BAR BB| Open rates'!AK24*0.85*0.9</f>
        <v>43375.5</v>
      </c>
      <c r="AL24" s="57">
        <f>'BAR BB| Open rates'!AL24*0.85*0.9</f>
        <v>41080.5</v>
      </c>
      <c r="AM24" s="57">
        <f>'BAR BB| Open rates'!AM24*0.85*0.9</f>
        <v>43375.5</v>
      </c>
      <c r="AN24" s="57">
        <f>'BAR BB| Open rates'!AN24*0.85*0.9</f>
        <v>48730.5</v>
      </c>
      <c r="AO24" s="57">
        <f>'BAR BB| Open rates'!AO24*0.85*0.9</f>
        <v>51025.5</v>
      </c>
      <c r="AP24" s="57">
        <f>'BAR BB| Open rates'!AP24*0.85*0.9</f>
        <v>60205.5</v>
      </c>
      <c r="AQ24" s="57">
        <f>'BAR BB| Open rates'!AQ24*0.85*0.9</f>
        <v>60205.5</v>
      </c>
      <c r="AR24" s="57">
        <f>'BAR BB| Open rates'!AR24*0.85*0.9</f>
        <v>62424</v>
      </c>
      <c r="AS24" s="57">
        <f>'BAR BB| Open rates'!AS24*0.85*0.9</f>
        <v>60205.5</v>
      </c>
      <c r="AT24" s="57">
        <f>'BAR BB| Open rates'!AT24*0.85*0.9</f>
        <v>62424</v>
      </c>
      <c r="AU24" s="57">
        <f>'BAR BB| Open rates'!AU24*0.85*0.9</f>
        <v>60205.5</v>
      </c>
      <c r="AV24" s="57">
        <f>'BAR BB| Open rates'!AV24*0.85*0.9</f>
        <v>75046.5</v>
      </c>
      <c r="AW24" s="57">
        <f>'BAR BB| Open rates'!AW24*0.85*0.9</f>
        <v>60817.5</v>
      </c>
      <c r="AX24" s="57">
        <f>'BAR BB| Open rates'!AX24*0.85*0.9</f>
        <v>46435.5</v>
      </c>
      <c r="AY24" s="57">
        <f>'BAR BB| Open rates'!AY24*0.85*0.9</f>
        <v>43375.5</v>
      </c>
      <c r="AZ24" s="57">
        <f>'BAR BB| Open rates'!AZ24*0.85*0.9</f>
        <v>46435.5</v>
      </c>
      <c r="BA24" s="57">
        <f>'BAR BB| Open rates'!BA24*0.85*0.9</f>
        <v>39550.5</v>
      </c>
      <c r="BB24" s="57">
        <f>'BAR BB| Open rates'!BB24*0.85*0.9</f>
        <v>38020.5</v>
      </c>
      <c r="BC24" s="57">
        <f>'BAR BB| Open rates'!BC24*0.85*0.9</f>
        <v>39550.5</v>
      </c>
      <c r="BD24" s="57">
        <f>'BAR BB| Open rates'!BD24*0.85*0.9</f>
        <v>38020.5</v>
      </c>
      <c r="BE24" s="57">
        <f>'BAR BB| Open rates'!BE24*0.85*0.9</f>
        <v>31747.5</v>
      </c>
      <c r="BF24" s="57">
        <f>'BAR BB| Open rates'!BF24*0.85*0.9</f>
        <v>30447</v>
      </c>
      <c r="BG24" s="57">
        <f>'BAR BB| Open rates'!BG24*0.85*0.9</f>
        <v>28917</v>
      </c>
      <c r="BH24" s="57">
        <f>'BAR BB| Open rates'!BH24*0.85*0.9</f>
        <v>28917</v>
      </c>
      <c r="BI24" s="57">
        <f>'BAR BB| Open rates'!BI24*0.85*0.9</f>
        <v>28152</v>
      </c>
      <c r="BJ24" s="57">
        <f>'BAR BB| Open rates'!BJ24*0.85*0.9</f>
        <v>28917</v>
      </c>
      <c r="BK24" s="57">
        <f>'BAR BB| Open rates'!BK24*0.85*0.9</f>
        <v>28152</v>
      </c>
      <c r="BL24" s="57">
        <f>'BAR BB| Open rates'!BL24*0.85*0.9</f>
        <v>28917</v>
      </c>
    </row>
    <row r="25" spans="1:64" s="36" customFormat="1" ht="12" customHeight="1" x14ac:dyDescent="0.2">
      <c r="A25" s="237">
        <v>2</v>
      </c>
      <c r="B25" s="57">
        <f>'BAR BB| Open rates'!B25*0.85*0.9</f>
        <v>43758</v>
      </c>
      <c r="C25" s="57">
        <f>'BAR BB| Open rates'!C25*0.85*0.9</f>
        <v>40698</v>
      </c>
      <c r="D25" s="57">
        <f>'BAR BB| Open rates'!D25*0.85*0.9</f>
        <v>40698</v>
      </c>
      <c r="E25" s="57">
        <f>'BAR BB| Open rates'!E25*0.85*0.9</f>
        <v>43758</v>
      </c>
      <c r="F25" s="57">
        <f>'BAR BB| Open rates'!F25*0.85*0.9</f>
        <v>40698</v>
      </c>
      <c r="G25" s="57">
        <f>'BAR BB| Open rates'!G25*0.85*0.9</f>
        <v>40698</v>
      </c>
      <c r="H25" s="57">
        <f>'BAR BB| Open rates'!H25*0.85*0.9</f>
        <v>35343</v>
      </c>
      <c r="I25" s="57">
        <f>'BAR BB| Open rates'!I25*0.85*0.9</f>
        <v>33660</v>
      </c>
      <c r="J25" s="57">
        <f>'BAR BB| Open rates'!J25*0.85*0.9</f>
        <v>32359.5</v>
      </c>
      <c r="K25" s="57">
        <f>'BAR BB| Open rates'!K25*0.85*0.9</f>
        <v>30829.5</v>
      </c>
      <c r="L25" s="57">
        <f>'BAR BB| Open rates'!L25*0.85*0.9</f>
        <v>32359.5</v>
      </c>
      <c r="M25" s="57">
        <f>'BAR BB| Open rates'!M25*0.85*0.9</f>
        <v>30829.5</v>
      </c>
      <c r="N25" s="57">
        <f>'BAR BB| Open rates'!N25*0.85*0.9</f>
        <v>32359.5</v>
      </c>
      <c r="O25" s="57">
        <f>'BAR BB| Open rates'!O25*0.85*0.9</f>
        <v>30829.5</v>
      </c>
      <c r="P25" s="57">
        <f>'BAR BB| Open rates'!P25*0.85*0.9</f>
        <v>32359.5</v>
      </c>
      <c r="Q25" s="57">
        <f>'BAR BB| Open rates'!Q25*0.85*0.9</f>
        <v>30829.5</v>
      </c>
      <c r="R25" s="57">
        <f>'BAR BB| Open rates'!R25*0.85*0.9</f>
        <v>30829.5</v>
      </c>
      <c r="S25" s="57">
        <f>'BAR BB| Open rates'!S25*0.85*0.9</f>
        <v>32359.5</v>
      </c>
      <c r="T25" s="57">
        <f>'BAR BB| Open rates'!T25*0.85*0.9</f>
        <v>30829.5</v>
      </c>
      <c r="U25" s="57">
        <f>'BAR BB| Open rates'!U25*0.85*0.9</f>
        <v>32359.5</v>
      </c>
      <c r="V25" s="57">
        <f>'BAR BB| Open rates'!V25*0.85*0.9</f>
        <v>32359.5</v>
      </c>
      <c r="W25" s="57">
        <f>'BAR BB| Open rates'!W25*0.85*0.9</f>
        <v>35343</v>
      </c>
      <c r="X25" s="57">
        <f>'BAR BB| Open rates'!X25*0.85*0.9</f>
        <v>40698</v>
      </c>
      <c r="Y25" s="57">
        <f>'BAR BB| Open rates'!Y25*0.85*0.9</f>
        <v>139918.5</v>
      </c>
      <c r="Z25" s="57">
        <f>'BAR BB| Open rates'!Z25*0.85*0.9</f>
        <v>155142</v>
      </c>
      <c r="AA25" s="57">
        <f>'BAR BB| Open rates'!AA25*0.85*0.9</f>
        <v>162792</v>
      </c>
      <c r="AB25" s="57">
        <f>'BAR BB| Open rates'!AB25*0.85*0.9</f>
        <v>170518.5</v>
      </c>
      <c r="AC25" s="57">
        <f>'BAR BB| Open rates'!AC25*0.85*0.9</f>
        <v>164857.5</v>
      </c>
      <c r="AD25" s="57">
        <f>'BAR BB| Open rates'!AD25*0.85*0.9</f>
        <v>162792</v>
      </c>
      <c r="AE25" s="57">
        <f>'BAR BB| Open rates'!AE25*0.85*0.9</f>
        <v>79330.5</v>
      </c>
      <c r="AF25" s="57">
        <f>'BAR BB| Open rates'!AF25*0.85*0.9</f>
        <v>71680.5</v>
      </c>
      <c r="AG25" s="57">
        <f>'BAR BB| Open rates'!AG25*0.85*0.9</f>
        <v>43375.5</v>
      </c>
      <c r="AH25" s="57">
        <f>'BAR BB| Open rates'!AH25*0.85*0.9</f>
        <v>47200.5</v>
      </c>
      <c r="AI25" s="57">
        <f>'BAR BB| Open rates'!AI25*0.85*0.9</f>
        <v>45670.5</v>
      </c>
      <c r="AJ25" s="57">
        <f>'BAR BB| Open rates'!AJ25*0.85*0.9</f>
        <v>43375.5</v>
      </c>
      <c r="AK25" s="57">
        <f>'BAR BB| Open rates'!AK25*0.85*0.9</f>
        <v>45670.5</v>
      </c>
      <c r="AL25" s="57">
        <f>'BAR BB| Open rates'!AL25*0.85*0.9</f>
        <v>43375.5</v>
      </c>
      <c r="AM25" s="57">
        <f>'BAR BB| Open rates'!AM25*0.85*0.9</f>
        <v>45670.5</v>
      </c>
      <c r="AN25" s="57">
        <f>'BAR BB| Open rates'!AN25*0.85*0.9</f>
        <v>51025.5</v>
      </c>
      <c r="AO25" s="57">
        <f>'BAR BB| Open rates'!AO25*0.85*0.9</f>
        <v>53320.5</v>
      </c>
      <c r="AP25" s="57">
        <f>'BAR BB| Open rates'!AP25*0.85*0.9</f>
        <v>62500.5</v>
      </c>
      <c r="AQ25" s="57">
        <f>'BAR BB| Open rates'!AQ25*0.85*0.9</f>
        <v>62500.5</v>
      </c>
      <c r="AR25" s="57">
        <f>'BAR BB| Open rates'!AR25*0.85*0.9</f>
        <v>64719</v>
      </c>
      <c r="AS25" s="57">
        <f>'BAR BB| Open rates'!AS25*0.85*0.9</f>
        <v>62500.5</v>
      </c>
      <c r="AT25" s="57">
        <f>'BAR BB| Open rates'!AT25*0.85*0.9</f>
        <v>64719</v>
      </c>
      <c r="AU25" s="57">
        <f>'BAR BB| Open rates'!AU25*0.85*0.9</f>
        <v>62500.5</v>
      </c>
      <c r="AV25" s="57">
        <f>'BAR BB| Open rates'!AV25*0.85*0.9</f>
        <v>77341.5</v>
      </c>
      <c r="AW25" s="57">
        <f>'BAR BB| Open rates'!AW25*0.85*0.9</f>
        <v>63112.5</v>
      </c>
      <c r="AX25" s="57">
        <f>'BAR BB| Open rates'!AX25*0.85*0.9</f>
        <v>48730.5</v>
      </c>
      <c r="AY25" s="57">
        <f>'BAR BB| Open rates'!AY25*0.85*0.9</f>
        <v>45670.5</v>
      </c>
      <c r="AZ25" s="57">
        <f>'BAR BB| Open rates'!AZ25*0.85*0.9</f>
        <v>48730.5</v>
      </c>
      <c r="BA25" s="57">
        <f>'BAR BB| Open rates'!BA25*0.85*0.9</f>
        <v>41845.5</v>
      </c>
      <c r="BB25" s="57">
        <f>'BAR BB| Open rates'!BB25*0.85*0.9</f>
        <v>40315.5</v>
      </c>
      <c r="BC25" s="57">
        <f>'BAR BB| Open rates'!BC25*0.85*0.9</f>
        <v>41845.5</v>
      </c>
      <c r="BD25" s="57">
        <f>'BAR BB| Open rates'!BD25*0.85*0.9</f>
        <v>40315.5</v>
      </c>
      <c r="BE25" s="57">
        <f>'BAR BB| Open rates'!BE25*0.85*0.9</f>
        <v>34042.5</v>
      </c>
      <c r="BF25" s="57">
        <f>'BAR BB| Open rates'!BF25*0.85*0.9</f>
        <v>32742</v>
      </c>
      <c r="BG25" s="57">
        <f>'BAR BB| Open rates'!BG25*0.85*0.9</f>
        <v>31212</v>
      </c>
      <c r="BH25" s="57">
        <f>'BAR BB| Open rates'!BH25*0.85*0.9</f>
        <v>31212</v>
      </c>
      <c r="BI25" s="57">
        <f>'BAR BB| Open rates'!BI25*0.85*0.9</f>
        <v>30447</v>
      </c>
      <c r="BJ25" s="57">
        <f>'BAR BB| Open rates'!BJ25*0.85*0.9</f>
        <v>31212</v>
      </c>
      <c r="BK25" s="57">
        <f>'BAR BB| Open rates'!BK25*0.85*0.9</f>
        <v>30447</v>
      </c>
      <c r="BL25" s="57">
        <f>'BAR BB| Open rates'!BL25*0.85*0.9</f>
        <v>31212</v>
      </c>
    </row>
    <row r="26" spans="1:64" s="36" customFormat="1" ht="12" customHeight="1" x14ac:dyDescent="0.2">
      <c r="A26" s="237">
        <v>3</v>
      </c>
      <c r="B26" s="57">
        <f>'BAR BB| Open rates'!B26*0.85*0.9</f>
        <v>45670.5</v>
      </c>
      <c r="C26" s="57">
        <f>'BAR BB| Open rates'!C26*0.85*0.9</f>
        <v>42610.5</v>
      </c>
      <c r="D26" s="57">
        <f>'BAR BB| Open rates'!D26*0.85*0.9</f>
        <v>42610.5</v>
      </c>
      <c r="E26" s="57">
        <f>'BAR BB| Open rates'!E26*0.85*0.9</f>
        <v>45670.5</v>
      </c>
      <c r="F26" s="57">
        <f>'BAR BB| Open rates'!F26*0.85*0.9</f>
        <v>42610.5</v>
      </c>
      <c r="G26" s="57">
        <f>'BAR BB| Open rates'!G26*0.85*0.9</f>
        <v>42610.5</v>
      </c>
      <c r="H26" s="57">
        <f>'BAR BB| Open rates'!H26*0.85*0.9</f>
        <v>37255.5</v>
      </c>
      <c r="I26" s="57">
        <f>'BAR BB| Open rates'!I26*0.85*0.9</f>
        <v>35572.5</v>
      </c>
      <c r="J26" s="57">
        <f>'BAR BB| Open rates'!J26*0.85*0.9</f>
        <v>34272</v>
      </c>
      <c r="K26" s="57">
        <f>'BAR BB| Open rates'!K26*0.85*0.9</f>
        <v>32742</v>
      </c>
      <c r="L26" s="57">
        <f>'BAR BB| Open rates'!L26*0.85*0.9</f>
        <v>34272</v>
      </c>
      <c r="M26" s="57">
        <f>'BAR BB| Open rates'!M26*0.85*0.9</f>
        <v>32742</v>
      </c>
      <c r="N26" s="57">
        <f>'BAR BB| Open rates'!N26*0.85*0.9</f>
        <v>34272</v>
      </c>
      <c r="O26" s="57">
        <f>'BAR BB| Open rates'!O26*0.85*0.9</f>
        <v>32742</v>
      </c>
      <c r="P26" s="57">
        <f>'BAR BB| Open rates'!P26*0.85*0.9</f>
        <v>34272</v>
      </c>
      <c r="Q26" s="57">
        <f>'BAR BB| Open rates'!Q26*0.85*0.9</f>
        <v>32742</v>
      </c>
      <c r="R26" s="57">
        <f>'BAR BB| Open rates'!R26*0.85*0.9</f>
        <v>32742</v>
      </c>
      <c r="S26" s="57">
        <f>'BAR BB| Open rates'!S26*0.85*0.9</f>
        <v>34272</v>
      </c>
      <c r="T26" s="57">
        <f>'BAR BB| Open rates'!T26*0.85*0.9</f>
        <v>32742</v>
      </c>
      <c r="U26" s="57">
        <f>'BAR BB| Open rates'!U26*0.85*0.9</f>
        <v>34272</v>
      </c>
      <c r="V26" s="57">
        <f>'BAR BB| Open rates'!V26*0.85*0.9</f>
        <v>34272</v>
      </c>
      <c r="W26" s="57">
        <f>'BAR BB| Open rates'!W26*0.85*0.9</f>
        <v>37255.5</v>
      </c>
      <c r="X26" s="57">
        <f>'BAR BB| Open rates'!X26*0.85*0.9</f>
        <v>42610.5</v>
      </c>
      <c r="Y26" s="57">
        <f>'BAR BB| Open rates'!Y26*0.85*0.9</f>
        <v>142213.5</v>
      </c>
      <c r="Z26" s="57">
        <f>'BAR BB| Open rates'!Z26*0.85*0.9</f>
        <v>157437</v>
      </c>
      <c r="AA26" s="57">
        <f>'BAR BB| Open rates'!AA26*0.85*0.9</f>
        <v>165087</v>
      </c>
      <c r="AB26" s="57">
        <f>'BAR BB| Open rates'!AB26*0.85*0.9</f>
        <v>172813.5</v>
      </c>
      <c r="AC26" s="57">
        <f>'BAR BB| Open rates'!AC26*0.85*0.9</f>
        <v>167152.5</v>
      </c>
      <c r="AD26" s="57">
        <f>'BAR BB| Open rates'!AD26*0.85*0.9</f>
        <v>165087</v>
      </c>
      <c r="AE26" s="57">
        <f>'BAR BB| Open rates'!AE26*0.85*0.9</f>
        <v>81625.5</v>
      </c>
      <c r="AF26" s="57">
        <f>'BAR BB| Open rates'!AF26*0.85*0.9</f>
        <v>73975.5</v>
      </c>
      <c r="AG26" s="57">
        <f>'BAR BB| Open rates'!AG26*0.85*0.9</f>
        <v>45670.5</v>
      </c>
      <c r="AH26" s="57">
        <f>'BAR BB| Open rates'!AH26*0.85*0.9</f>
        <v>49495.5</v>
      </c>
      <c r="AI26" s="57">
        <f>'BAR BB| Open rates'!AI26*0.85*0.9</f>
        <v>47965.5</v>
      </c>
      <c r="AJ26" s="57">
        <f>'BAR BB| Open rates'!AJ26*0.85*0.9</f>
        <v>45670.5</v>
      </c>
      <c r="AK26" s="57">
        <f>'BAR BB| Open rates'!AK26*0.85*0.9</f>
        <v>47965.5</v>
      </c>
      <c r="AL26" s="57">
        <f>'BAR BB| Open rates'!AL26*0.85*0.9</f>
        <v>45670.5</v>
      </c>
      <c r="AM26" s="57">
        <f>'BAR BB| Open rates'!AM26*0.85*0.9</f>
        <v>47965.5</v>
      </c>
      <c r="AN26" s="57">
        <f>'BAR BB| Open rates'!AN26*0.85*0.9</f>
        <v>53320.5</v>
      </c>
      <c r="AO26" s="57">
        <f>'BAR BB| Open rates'!AO26*0.85*0.9</f>
        <v>55615.5</v>
      </c>
      <c r="AP26" s="57">
        <f>'BAR BB| Open rates'!AP26*0.85*0.9</f>
        <v>64795.5</v>
      </c>
      <c r="AQ26" s="57">
        <f>'BAR BB| Open rates'!AQ26*0.85*0.9</f>
        <v>64795.5</v>
      </c>
      <c r="AR26" s="57">
        <f>'BAR BB| Open rates'!AR26*0.85*0.9</f>
        <v>67014</v>
      </c>
      <c r="AS26" s="57">
        <f>'BAR BB| Open rates'!AS26*0.85*0.9</f>
        <v>64795.5</v>
      </c>
      <c r="AT26" s="57">
        <f>'BAR BB| Open rates'!AT26*0.85*0.9</f>
        <v>67014</v>
      </c>
      <c r="AU26" s="57">
        <f>'BAR BB| Open rates'!AU26*0.85*0.9</f>
        <v>64795.5</v>
      </c>
      <c r="AV26" s="57">
        <f>'BAR BB| Open rates'!AV26*0.85*0.9</f>
        <v>79636.5</v>
      </c>
      <c r="AW26" s="57">
        <f>'BAR BB| Open rates'!AW26*0.85*0.9</f>
        <v>65407.5</v>
      </c>
      <c r="AX26" s="57">
        <f>'BAR BB| Open rates'!AX26*0.85*0.9</f>
        <v>51025.5</v>
      </c>
      <c r="AY26" s="57">
        <f>'BAR BB| Open rates'!AY26*0.85*0.9</f>
        <v>47965.5</v>
      </c>
      <c r="AZ26" s="57">
        <f>'BAR BB| Open rates'!AZ26*0.85*0.9</f>
        <v>51025.5</v>
      </c>
      <c r="BA26" s="57">
        <f>'BAR BB| Open rates'!BA26*0.85*0.9</f>
        <v>44140.5</v>
      </c>
      <c r="BB26" s="57">
        <f>'BAR BB| Open rates'!BB26*0.85*0.9</f>
        <v>42610.5</v>
      </c>
      <c r="BC26" s="57">
        <f>'BAR BB| Open rates'!BC26*0.85*0.9</f>
        <v>44140.5</v>
      </c>
      <c r="BD26" s="57">
        <f>'BAR BB| Open rates'!BD26*0.85*0.9</f>
        <v>42610.5</v>
      </c>
      <c r="BE26" s="57">
        <f>'BAR BB| Open rates'!BE26*0.85*0.9</f>
        <v>36337.5</v>
      </c>
      <c r="BF26" s="57">
        <f>'BAR BB| Open rates'!BF26*0.85*0.9</f>
        <v>35037</v>
      </c>
      <c r="BG26" s="57">
        <f>'BAR BB| Open rates'!BG26*0.85*0.9</f>
        <v>33507</v>
      </c>
      <c r="BH26" s="57">
        <f>'BAR BB| Open rates'!BH26*0.85*0.9</f>
        <v>33507</v>
      </c>
      <c r="BI26" s="57">
        <f>'BAR BB| Open rates'!BI26*0.85*0.9</f>
        <v>32742</v>
      </c>
      <c r="BJ26" s="57">
        <f>'BAR BB| Open rates'!BJ26*0.85*0.9</f>
        <v>33507</v>
      </c>
      <c r="BK26" s="57">
        <f>'BAR BB| Open rates'!BK26*0.85*0.9</f>
        <v>32742</v>
      </c>
      <c r="BL26" s="57">
        <f>'BAR BB| Open rates'!BL26*0.85*0.9</f>
        <v>33507</v>
      </c>
    </row>
    <row r="27" spans="1:64" s="36" customFormat="1" ht="12" customHeight="1" x14ac:dyDescent="0.2">
      <c r="A27" s="237">
        <v>4</v>
      </c>
      <c r="B27" s="57">
        <f>'BAR BB| Open rates'!B27*0.85*0.9</f>
        <v>47583</v>
      </c>
      <c r="C27" s="57">
        <f>'BAR BB| Open rates'!C27*0.85*0.9</f>
        <v>44523</v>
      </c>
      <c r="D27" s="57">
        <f>'BAR BB| Open rates'!D27*0.85*0.9</f>
        <v>44523</v>
      </c>
      <c r="E27" s="57">
        <f>'BAR BB| Open rates'!E27*0.85*0.9</f>
        <v>47583</v>
      </c>
      <c r="F27" s="57">
        <f>'BAR BB| Open rates'!F27*0.85*0.9</f>
        <v>44523</v>
      </c>
      <c r="G27" s="57">
        <f>'BAR BB| Open rates'!G27*0.85*0.9</f>
        <v>44523</v>
      </c>
      <c r="H27" s="57">
        <f>'BAR BB| Open rates'!H27*0.85*0.9</f>
        <v>39168</v>
      </c>
      <c r="I27" s="57">
        <f>'BAR BB| Open rates'!I27*0.85*0.9</f>
        <v>37485</v>
      </c>
      <c r="J27" s="57">
        <f>'BAR BB| Open rates'!J27*0.85*0.9</f>
        <v>36184.5</v>
      </c>
      <c r="K27" s="57">
        <f>'BAR BB| Open rates'!K27*0.85*0.9</f>
        <v>34654.5</v>
      </c>
      <c r="L27" s="57">
        <f>'BAR BB| Open rates'!L27*0.85*0.9</f>
        <v>36184.5</v>
      </c>
      <c r="M27" s="57">
        <f>'BAR BB| Open rates'!M27*0.85*0.9</f>
        <v>34654.5</v>
      </c>
      <c r="N27" s="57">
        <f>'BAR BB| Open rates'!N27*0.85*0.9</f>
        <v>36184.5</v>
      </c>
      <c r="O27" s="57">
        <f>'BAR BB| Open rates'!O27*0.85*0.9</f>
        <v>34654.5</v>
      </c>
      <c r="P27" s="57">
        <f>'BAR BB| Open rates'!P27*0.85*0.9</f>
        <v>36184.5</v>
      </c>
      <c r="Q27" s="57">
        <f>'BAR BB| Open rates'!Q27*0.85*0.9</f>
        <v>34654.5</v>
      </c>
      <c r="R27" s="57">
        <f>'BAR BB| Open rates'!R27*0.85*0.9</f>
        <v>34654.5</v>
      </c>
      <c r="S27" s="57">
        <f>'BAR BB| Open rates'!S27*0.85*0.9</f>
        <v>36184.5</v>
      </c>
      <c r="T27" s="57">
        <f>'BAR BB| Open rates'!T27*0.85*0.9</f>
        <v>34654.5</v>
      </c>
      <c r="U27" s="57">
        <f>'BAR BB| Open rates'!U27*0.85*0.9</f>
        <v>36184.5</v>
      </c>
      <c r="V27" s="57">
        <f>'BAR BB| Open rates'!V27*0.85*0.9</f>
        <v>36184.5</v>
      </c>
      <c r="W27" s="57">
        <f>'BAR BB| Open rates'!W27*0.85*0.9</f>
        <v>39168</v>
      </c>
      <c r="X27" s="57">
        <f>'BAR BB| Open rates'!X27*0.85*0.9</f>
        <v>44523</v>
      </c>
      <c r="Y27" s="57">
        <f>'BAR BB| Open rates'!Y27*0.85*0.9</f>
        <v>144508.5</v>
      </c>
      <c r="Z27" s="57">
        <f>'BAR BB| Open rates'!Z27*0.85*0.9</f>
        <v>159732</v>
      </c>
      <c r="AA27" s="57">
        <f>'BAR BB| Open rates'!AA27*0.85*0.9</f>
        <v>167382</v>
      </c>
      <c r="AB27" s="57">
        <f>'BAR BB| Open rates'!AB27*0.85*0.9</f>
        <v>175108.5</v>
      </c>
      <c r="AC27" s="57">
        <f>'BAR BB| Open rates'!AC27*0.85*0.9</f>
        <v>169447.5</v>
      </c>
      <c r="AD27" s="57">
        <f>'BAR BB| Open rates'!AD27*0.85*0.9</f>
        <v>167382</v>
      </c>
      <c r="AE27" s="57">
        <f>'BAR BB| Open rates'!AE27*0.85*0.9</f>
        <v>83920.5</v>
      </c>
      <c r="AF27" s="57">
        <f>'BAR BB| Open rates'!AF27*0.85*0.9</f>
        <v>76270.5</v>
      </c>
      <c r="AG27" s="57">
        <f>'BAR BB| Open rates'!AG27*0.85*0.9</f>
        <v>47965.5</v>
      </c>
      <c r="AH27" s="57">
        <f>'BAR BB| Open rates'!AH27*0.85*0.9</f>
        <v>51790.5</v>
      </c>
      <c r="AI27" s="57">
        <f>'BAR BB| Open rates'!AI27*0.85*0.9</f>
        <v>50260.5</v>
      </c>
      <c r="AJ27" s="57">
        <f>'BAR BB| Open rates'!AJ27*0.85*0.9</f>
        <v>47965.5</v>
      </c>
      <c r="AK27" s="57">
        <f>'BAR BB| Open rates'!AK27*0.85*0.9</f>
        <v>50260.5</v>
      </c>
      <c r="AL27" s="57">
        <f>'BAR BB| Open rates'!AL27*0.85*0.9</f>
        <v>47965.5</v>
      </c>
      <c r="AM27" s="57">
        <f>'BAR BB| Open rates'!AM27*0.85*0.9</f>
        <v>50260.5</v>
      </c>
      <c r="AN27" s="57">
        <f>'BAR BB| Open rates'!AN27*0.85*0.9</f>
        <v>55615.5</v>
      </c>
      <c r="AO27" s="57">
        <f>'BAR BB| Open rates'!AO27*0.85*0.9</f>
        <v>57910.5</v>
      </c>
      <c r="AP27" s="57">
        <f>'BAR BB| Open rates'!AP27*0.85*0.9</f>
        <v>67090.5</v>
      </c>
      <c r="AQ27" s="57">
        <f>'BAR BB| Open rates'!AQ27*0.85*0.9</f>
        <v>67090.5</v>
      </c>
      <c r="AR27" s="57">
        <f>'BAR BB| Open rates'!AR27*0.85*0.9</f>
        <v>69309</v>
      </c>
      <c r="AS27" s="57">
        <f>'BAR BB| Open rates'!AS27*0.85*0.9</f>
        <v>67090.5</v>
      </c>
      <c r="AT27" s="57">
        <f>'BAR BB| Open rates'!AT27*0.85*0.9</f>
        <v>69309</v>
      </c>
      <c r="AU27" s="57">
        <f>'BAR BB| Open rates'!AU27*0.85*0.9</f>
        <v>67090.5</v>
      </c>
      <c r="AV27" s="57">
        <f>'BAR BB| Open rates'!AV27*0.85*0.9</f>
        <v>81931.5</v>
      </c>
      <c r="AW27" s="57">
        <f>'BAR BB| Open rates'!AW27*0.85*0.9</f>
        <v>67702.5</v>
      </c>
      <c r="AX27" s="57">
        <f>'BAR BB| Open rates'!AX27*0.85*0.9</f>
        <v>53320.5</v>
      </c>
      <c r="AY27" s="57">
        <f>'BAR BB| Open rates'!AY27*0.85*0.9</f>
        <v>50260.5</v>
      </c>
      <c r="AZ27" s="57">
        <f>'BAR BB| Open rates'!AZ27*0.85*0.9</f>
        <v>53320.5</v>
      </c>
      <c r="BA27" s="57">
        <f>'BAR BB| Open rates'!BA27*0.85*0.9</f>
        <v>46435.5</v>
      </c>
      <c r="BB27" s="57">
        <f>'BAR BB| Open rates'!BB27*0.85*0.9</f>
        <v>44905.5</v>
      </c>
      <c r="BC27" s="57">
        <f>'BAR BB| Open rates'!BC27*0.85*0.9</f>
        <v>46435.5</v>
      </c>
      <c r="BD27" s="57">
        <f>'BAR BB| Open rates'!BD27*0.85*0.9</f>
        <v>44905.5</v>
      </c>
      <c r="BE27" s="57">
        <f>'BAR BB| Open rates'!BE27*0.85*0.9</f>
        <v>38632.5</v>
      </c>
      <c r="BF27" s="57">
        <f>'BAR BB| Open rates'!BF27*0.85*0.9</f>
        <v>37332</v>
      </c>
      <c r="BG27" s="57">
        <f>'BAR BB| Open rates'!BG27*0.85*0.9</f>
        <v>35802</v>
      </c>
      <c r="BH27" s="57">
        <f>'BAR BB| Open rates'!BH27*0.85*0.9</f>
        <v>35802</v>
      </c>
      <c r="BI27" s="57">
        <f>'BAR BB| Open rates'!BI27*0.85*0.9</f>
        <v>35037</v>
      </c>
      <c r="BJ27" s="57">
        <f>'BAR BB| Open rates'!BJ27*0.85*0.9</f>
        <v>35802</v>
      </c>
      <c r="BK27" s="57">
        <f>'BAR BB| Open rates'!BK27*0.85*0.9</f>
        <v>35037</v>
      </c>
      <c r="BL27" s="57">
        <f>'BAR BB| Open rates'!BL27*0.85*0.9</f>
        <v>35802</v>
      </c>
    </row>
    <row r="28" spans="1:64" s="36" customFormat="1" ht="36"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row>
    <row r="29" spans="1:64" s="36" customFormat="1" ht="12" customHeight="1" x14ac:dyDescent="0.2">
      <c r="A29" s="237">
        <v>1</v>
      </c>
      <c r="B29" s="57">
        <f>'BAR BB| Open rates'!B29*0.85*0.9</f>
        <v>44905.5</v>
      </c>
      <c r="C29" s="57">
        <f>'BAR BB| Open rates'!C29*0.85*0.9</f>
        <v>41845.5</v>
      </c>
      <c r="D29" s="57">
        <f>'BAR BB| Open rates'!D29*0.85*0.9</f>
        <v>41845.5</v>
      </c>
      <c r="E29" s="57">
        <f>'BAR BB| Open rates'!E29*0.85*0.9</f>
        <v>44905.5</v>
      </c>
      <c r="F29" s="57">
        <f>'BAR BB| Open rates'!F29*0.85*0.9</f>
        <v>41845.5</v>
      </c>
      <c r="G29" s="57">
        <f>'BAR BB| Open rates'!G29*0.85*0.9</f>
        <v>41845.5</v>
      </c>
      <c r="H29" s="57">
        <f>'BAR BB| Open rates'!H29*0.85*0.9</f>
        <v>36490.5</v>
      </c>
      <c r="I29" s="57">
        <f>'BAR BB| Open rates'!I29*0.85*0.9</f>
        <v>34807.5</v>
      </c>
      <c r="J29" s="57">
        <f>'BAR BB| Open rates'!J29*0.85*0.9</f>
        <v>33507</v>
      </c>
      <c r="K29" s="57">
        <f>'BAR BB| Open rates'!K29*0.85*0.9</f>
        <v>31977</v>
      </c>
      <c r="L29" s="57">
        <f>'BAR BB| Open rates'!L29*0.85*0.9</f>
        <v>33507</v>
      </c>
      <c r="M29" s="57">
        <f>'BAR BB| Open rates'!M29*0.85*0.9</f>
        <v>31977</v>
      </c>
      <c r="N29" s="57">
        <f>'BAR BB| Open rates'!N29*0.85*0.9</f>
        <v>33507</v>
      </c>
      <c r="O29" s="57">
        <f>'BAR BB| Open rates'!O29*0.85*0.9</f>
        <v>31977</v>
      </c>
      <c r="P29" s="57">
        <f>'BAR BB| Open rates'!P29*0.85*0.9</f>
        <v>33507</v>
      </c>
      <c r="Q29" s="57">
        <f>'BAR BB| Open rates'!Q29*0.85*0.9</f>
        <v>31977</v>
      </c>
      <c r="R29" s="57">
        <f>'BAR BB| Open rates'!R29*0.85*0.9</f>
        <v>31977</v>
      </c>
      <c r="S29" s="57">
        <f>'BAR BB| Open rates'!S29*0.85*0.9</f>
        <v>33507</v>
      </c>
      <c r="T29" s="57">
        <f>'BAR BB| Open rates'!T29*0.85*0.9</f>
        <v>31977</v>
      </c>
      <c r="U29" s="57">
        <f>'BAR BB| Open rates'!U29*0.85*0.9</f>
        <v>33507</v>
      </c>
      <c r="V29" s="57">
        <f>'BAR BB| Open rates'!V29*0.85*0.9</f>
        <v>33507</v>
      </c>
      <c r="W29" s="57">
        <f>'BAR BB| Open rates'!W29*0.85*0.9</f>
        <v>36490.5</v>
      </c>
      <c r="X29" s="57">
        <f>'BAR BB| Open rates'!X29*0.85*0.9</f>
        <v>41845.5</v>
      </c>
      <c r="Y29" s="57">
        <f>'BAR BB| Open rates'!Y29*0.85*0.9</f>
        <v>168223.5</v>
      </c>
      <c r="Z29" s="57">
        <f>'BAR BB| Open rates'!Z29*0.85*0.9</f>
        <v>183447</v>
      </c>
      <c r="AA29" s="57">
        <f>'BAR BB| Open rates'!AA29*0.85*0.9</f>
        <v>191097</v>
      </c>
      <c r="AB29" s="57">
        <f>'BAR BB| Open rates'!AB29*0.85*0.9</f>
        <v>198823.5</v>
      </c>
      <c r="AC29" s="57">
        <f>'BAR BB| Open rates'!AC29*0.85*0.9</f>
        <v>193162.5</v>
      </c>
      <c r="AD29" s="57">
        <f>'BAR BB| Open rates'!AD29*0.85*0.9</f>
        <v>191097</v>
      </c>
      <c r="AE29" s="57">
        <f>'BAR BB| Open rates'!AE29*0.85*0.9</f>
        <v>80860.5</v>
      </c>
      <c r="AF29" s="57">
        <f>'BAR BB| Open rates'!AF29*0.85*0.9</f>
        <v>73210.5</v>
      </c>
      <c r="AG29" s="57">
        <f>'BAR BB| Open rates'!AG29*0.85*0.9</f>
        <v>44905.5</v>
      </c>
      <c r="AH29" s="57">
        <f>'BAR BB| Open rates'!AH29*0.85*0.9</f>
        <v>48730.5</v>
      </c>
      <c r="AI29" s="57">
        <f>'BAR BB| Open rates'!AI29*0.85*0.9</f>
        <v>47200.5</v>
      </c>
      <c r="AJ29" s="57">
        <f>'BAR BB| Open rates'!AJ29*0.85*0.9</f>
        <v>44905.5</v>
      </c>
      <c r="AK29" s="57">
        <f>'BAR BB| Open rates'!AK29*0.85*0.9</f>
        <v>47200.5</v>
      </c>
      <c r="AL29" s="57">
        <f>'BAR BB| Open rates'!AL29*0.85*0.9</f>
        <v>44905.5</v>
      </c>
      <c r="AM29" s="57">
        <f>'BAR BB| Open rates'!AM29*0.85*0.9</f>
        <v>47200.5</v>
      </c>
      <c r="AN29" s="57">
        <f>'BAR BB| Open rates'!AN29*0.85*0.9</f>
        <v>52555.5</v>
      </c>
      <c r="AO29" s="57">
        <f>'BAR BB| Open rates'!AO29*0.85*0.9</f>
        <v>54850.5</v>
      </c>
      <c r="AP29" s="57">
        <f>'BAR BB| Open rates'!AP29*0.85*0.9</f>
        <v>64795.5</v>
      </c>
      <c r="AQ29" s="57">
        <f>'BAR BB| Open rates'!AQ29*0.85*0.9</f>
        <v>64795.5</v>
      </c>
      <c r="AR29" s="57">
        <f>'BAR BB| Open rates'!AR29*0.85*0.9</f>
        <v>67014</v>
      </c>
      <c r="AS29" s="57">
        <f>'BAR BB| Open rates'!AS29*0.85*0.9</f>
        <v>64795.5</v>
      </c>
      <c r="AT29" s="57">
        <f>'BAR BB| Open rates'!AT29*0.85*0.9</f>
        <v>67014</v>
      </c>
      <c r="AU29" s="57">
        <f>'BAR BB| Open rates'!AU29*0.85*0.9</f>
        <v>64795.5</v>
      </c>
      <c r="AV29" s="57">
        <f>'BAR BB| Open rates'!AV29*0.85*0.9</f>
        <v>85833</v>
      </c>
      <c r="AW29" s="57">
        <f>'BAR BB| Open rates'!AW29*0.85*0.9</f>
        <v>62347.5</v>
      </c>
      <c r="AX29" s="57">
        <f>'BAR BB| Open rates'!AX29*0.85*0.9</f>
        <v>47965.5</v>
      </c>
      <c r="AY29" s="57">
        <f>'BAR BB| Open rates'!AY29*0.85*0.9</f>
        <v>44905.5</v>
      </c>
      <c r="AZ29" s="57">
        <f>'BAR BB| Open rates'!AZ29*0.85*0.9</f>
        <v>47965.5</v>
      </c>
      <c r="BA29" s="57">
        <f>'BAR BB| Open rates'!BA29*0.85*0.9</f>
        <v>41080.5</v>
      </c>
      <c r="BB29" s="57">
        <f>'BAR BB| Open rates'!BB29*0.85*0.9</f>
        <v>39550.5</v>
      </c>
      <c r="BC29" s="57">
        <f>'BAR BB| Open rates'!BC29*0.85*0.9</f>
        <v>41080.5</v>
      </c>
      <c r="BD29" s="57">
        <f>'BAR BB| Open rates'!BD29*0.85*0.9</f>
        <v>39550.5</v>
      </c>
      <c r="BE29" s="57">
        <f>'BAR BB| Open rates'!BE29*0.85*0.9</f>
        <v>34807.5</v>
      </c>
      <c r="BF29" s="57">
        <f>'BAR BB| Open rates'!BF29*0.85*0.9</f>
        <v>33507</v>
      </c>
      <c r="BG29" s="57">
        <f>'BAR BB| Open rates'!BG29*0.85*0.9</f>
        <v>31977</v>
      </c>
      <c r="BH29" s="57">
        <f>'BAR BB| Open rates'!BH29*0.85*0.9</f>
        <v>31977</v>
      </c>
      <c r="BI29" s="57">
        <f>'BAR BB| Open rates'!BI29*0.85*0.9</f>
        <v>31212</v>
      </c>
      <c r="BJ29" s="57">
        <f>'BAR BB| Open rates'!BJ29*0.85*0.9</f>
        <v>31977</v>
      </c>
      <c r="BK29" s="57">
        <f>'BAR BB| Open rates'!BK29*0.85*0.9</f>
        <v>31212</v>
      </c>
      <c r="BL29" s="57">
        <f>'BAR BB| Open rates'!BL29*0.85*0.9</f>
        <v>31977</v>
      </c>
    </row>
    <row r="30" spans="1:64" s="36" customFormat="1" ht="12" customHeight="1" x14ac:dyDescent="0.2">
      <c r="A30" s="237">
        <v>2</v>
      </c>
      <c r="B30" s="57">
        <f>'BAR BB| Open rates'!B30*0.85*0.9</f>
        <v>46818</v>
      </c>
      <c r="C30" s="57">
        <f>'BAR BB| Open rates'!C30*0.85*0.9</f>
        <v>43758</v>
      </c>
      <c r="D30" s="57">
        <f>'BAR BB| Open rates'!D30*0.85*0.9</f>
        <v>43758</v>
      </c>
      <c r="E30" s="57">
        <f>'BAR BB| Open rates'!E30*0.85*0.9</f>
        <v>46818</v>
      </c>
      <c r="F30" s="57">
        <f>'BAR BB| Open rates'!F30*0.85*0.9</f>
        <v>43758</v>
      </c>
      <c r="G30" s="57">
        <f>'BAR BB| Open rates'!G30*0.85*0.9</f>
        <v>43758</v>
      </c>
      <c r="H30" s="57">
        <f>'BAR BB| Open rates'!H30*0.85*0.9</f>
        <v>38403</v>
      </c>
      <c r="I30" s="57">
        <f>'BAR BB| Open rates'!I30*0.85*0.9</f>
        <v>36720</v>
      </c>
      <c r="J30" s="57">
        <f>'BAR BB| Open rates'!J30*0.85*0.9</f>
        <v>35419.5</v>
      </c>
      <c r="K30" s="57">
        <f>'BAR BB| Open rates'!K30*0.85*0.9</f>
        <v>33889.5</v>
      </c>
      <c r="L30" s="57">
        <f>'BAR BB| Open rates'!L30*0.85*0.9</f>
        <v>35419.5</v>
      </c>
      <c r="M30" s="57">
        <f>'BAR BB| Open rates'!M30*0.85*0.9</f>
        <v>33889.5</v>
      </c>
      <c r="N30" s="57">
        <f>'BAR BB| Open rates'!N30*0.85*0.9</f>
        <v>35419.5</v>
      </c>
      <c r="O30" s="57">
        <f>'BAR BB| Open rates'!O30*0.85*0.9</f>
        <v>33889.5</v>
      </c>
      <c r="P30" s="57">
        <f>'BAR BB| Open rates'!P30*0.85*0.9</f>
        <v>35419.5</v>
      </c>
      <c r="Q30" s="57">
        <f>'BAR BB| Open rates'!Q30*0.85*0.9</f>
        <v>33889.5</v>
      </c>
      <c r="R30" s="57">
        <f>'BAR BB| Open rates'!R30*0.85*0.9</f>
        <v>33889.5</v>
      </c>
      <c r="S30" s="57">
        <f>'BAR BB| Open rates'!S30*0.85*0.9</f>
        <v>35419.5</v>
      </c>
      <c r="T30" s="57">
        <f>'BAR BB| Open rates'!T30*0.85*0.9</f>
        <v>33889.5</v>
      </c>
      <c r="U30" s="57">
        <f>'BAR BB| Open rates'!U30*0.85*0.9</f>
        <v>35419.5</v>
      </c>
      <c r="V30" s="57">
        <f>'BAR BB| Open rates'!V30*0.85*0.9</f>
        <v>35419.5</v>
      </c>
      <c r="W30" s="57">
        <f>'BAR BB| Open rates'!W30*0.85*0.9</f>
        <v>38403</v>
      </c>
      <c r="X30" s="57">
        <f>'BAR BB| Open rates'!X30*0.85*0.9</f>
        <v>43758</v>
      </c>
      <c r="Y30" s="57">
        <f>'BAR BB| Open rates'!Y30*0.85*0.9</f>
        <v>170518.5</v>
      </c>
      <c r="Z30" s="57">
        <f>'BAR BB| Open rates'!Z30*0.85*0.9</f>
        <v>185742</v>
      </c>
      <c r="AA30" s="57">
        <f>'BAR BB| Open rates'!AA30*0.85*0.9</f>
        <v>193392</v>
      </c>
      <c r="AB30" s="57">
        <f>'BAR BB| Open rates'!AB30*0.85*0.9</f>
        <v>201118.5</v>
      </c>
      <c r="AC30" s="57">
        <f>'BAR BB| Open rates'!AC30*0.85*0.9</f>
        <v>195457.5</v>
      </c>
      <c r="AD30" s="57">
        <f>'BAR BB| Open rates'!AD30*0.85*0.9</f>
        <v>193392</v>
      </c>
      <c r="AE30" s="57">
        <f>'BAR BB| Open rates'!AE30*0.85*0.9</f>
        <v>83155.5</v>
      </c>
      <c r="AF30" s="57">
        <f>'BAR BB| Open rates'!AF30*0.85*0.9</f>
        <v>75505.5</v>
      </c>
      <c r="AG30" s="57">
        <f>'BAR BB| Open rates'!AG30*0.85*0.9</f>
        <v>47200.5</v>
      </c>
      <c r="AH30" s="57">
        <f>'BAR BB| Open rates'!AH30*0.85*0.9</f>
        <v>51025.5</v>
      </c>
      <c r="AI30" s="57">
        <f>'BAR BB| Open rates'!AI30*0.85*0.9</f>
        <v>49495.5</v>
      </c>
      <c r="AJ30" s="57">
        <f>'BAR BB| Open rates'!AJ30*0.85*0.9</f>
        <v>47200.5</v>
      </c>
      <c r="AK30" s="57">
        <f>'BAR BB| Open rates'!AK30*0.85*0.9</f>
        <v>49495.5</v>
      </c>
      <c r="AL30" s="57">
        <f>'BAR BB| Open rates'!AL30*0.85*0.9</f>
        <v>47200.5</v>
      </c>
      <c r="AM30" s="57">
        <f>'BAR BB| Open rates'!AM30*0.85*0.9</f>
        <v>49495.5</v>
      </c>
      <c r="AN30" s="57">
        <f>'BAR BB| Open rates'!AN30*0.85*0.9</f>
        <v>54850.5</v>
      </c>
      <c r="AO30" s="57">
        <f>'BAR BB| Open rates'!AO30*0.85*0.9</f>
        <v>57145.5</v>
      </c>
      <c r="AP30" s="57">
        <f>'BAR BB| Open rates'!AP30*0.85*0.9</f>
        <v>67090.5</v>
      </c>
      <c r="AQ30" s="57">
        <f>'BAR BB| Open rates'!AQ30*0.85*0.9</f>
        <v>67090.5</v>
      </c>
      <c r="AR30" s="57">
        <f>'BAR BB| Open rates'!AR30*0.85*0.9</f>
        <v>69309</v>
      </c>
      <c r="AS30" s="57">
        <f>'BAR BB| Open rates'!AS30*0.85*0.9</f>
        <v>67090.5</v>
      </c>
      <c r="AT30" s="57">
        <f>'BAR BB| Open rates'!AT30*0.85*0.9</f>
        <v>69309</v>
      </c>
      <c r="AU30" s="57">
        <f>'BAR BB| Open rates'!AU30*0.85*0.9</f>
        <v>67090.5</v>
      </c>
      <c r="AV30" s="57">
        <f>'BAR BB| Open rates'!AV30*0.85*0.9</f>
        <v>88128</v>
      </c>
      <c r="AW30" s="57">
        <f>'BAR BB| Open rates'!AW30*0.85*0.9</f>
        <v>64642.5</v>
      </c>
      <c r="AX30" s="57">
        <f>'BAR BB| Open rates'!AX30*0.85*0.9</f>
        <v>50260.5</v>
      </c>
      <c r="AY30" s="57">
        <f>'BAR BB| Open rates'!AY30*0.85*0.9</f>
        <v>47200.5</v>
      </c>
      <c r="AZ30" s="57">
        <f>'BAR BB| Open rates'!AZ30*0.85*0.9</f>
        <v>50260.5</v>
      </c>
      <c r="BA30" s="57">
        <f>'BAR BB| Open rates'!BA30*0.85*0.9</f>
        <v>43375.5</v>
      </c>
      <c r="BB30" s="57">
        <f>'BAR BB| Open rates'!BB30*0.85*0.9</f>
        <v>41845.5</v>
      </c>
      <c r="BC30" s="57">
        <f>'BAR BB| Open rates'!BC30*0.85*0.9</f>
        <v>43375.5</v>
      </c>
      <c r="BD30" s="57">
        <f>'BAR BB| Open rates'!BD30*0.85*0.9</f>
        <v>41845.5</v>
      </c>
      <c r="BE30" s="57">
        <f>'BAR BB| Open rates'!BE30*0.85*0.9</f>
        <v>37102.5</v>
      </c>
      <c r="BF30" s="57">
        <f>'BAR BB| Open rates'!BF30*0.85*0.9</f>
        <v>35802</v>
      </c>
      <c r="BG30" s="57">
        <f>'BAR BB| Open rates'!BG30*0.85*0.9</f>
        <v>34272</v>
      </c>
      <c r="BH30" s="57">
        <f>'BAR BB| Open rates'!BH30*0.85*0.9</f>
        <v>34272</v>
      </c>
      <c r="BI30" s="57">
        <f>'BAR BB| Open rates'!BI30*0.85*0.9</f>
        <v>33507</v>
      </c>
      <c r="BJ30" s="57">
        <f>'BAR BB| Open rates'!BJ30*0.85*0.9</f>
        <v>34272</v>
      </c>
      <c r="BK30" s="57">
        <f>'BAR BB| Open rates'!BK30*0.85*0.9</f>
        <v>33507</v>
      </c>
      <c r="BL30" s="57">
        <f>'BAR BB| Open rates'!BL30*0.85*0.9</f>
        <v>34272</v>
      </c>
    </row>
    <row r="31" spans="1:64" s="36" customFormat="1" ht="12" customHeight="1" x14ac:dyDescent="0.2">
      <c r="A31" s="237">
        <v>3</v>
      </c>
      <c r="B31" s="57">
        <f>'BAR BB| Open rates'!B31*0.85*0.9</f>
        <v>48730.5</v>
      </c>
      <c r="C31" s="57">
        <f>'BAR BB| Open rates'!C31*0.85*0.9</f>
        <v>45670.5</v>
      </c>
      <c r="D31" s="57">
        <f>'BAR BB| Open rates'!D31*0.85*0.9</f>
        <v>45670.5</v>
      </c>
      <c r="E31" s="57">
        <f>'BAR BB| Open rates'!E31*0.85*0.9</f>
        <v>48730.5</v>
      </c>
      <c r="F31" s="57">
        <f>'BAR BB| Open rates'!F31*0.85*0.9</f>
        <v>45670.5</v>
      </c>
      <c r="G31" s="57">
        <f>'BAR BB| Open rates'!G31*0.85*0.9</f>
        <v>45670.5</v>
      </c>
      <c r="H31" s="57">
        <f>'BAR BB| Open rates'!H31*0.85*0.9</f>
        <v>40315.5</v>
      </c>
      <c r="I31" s="57">
        <f>'BAR BB| Open rates'!I31*0.85*0.9</f>
        <v>38632.5</v>
      </c>
      <c r="J31" s="57">
        <f>'BAR BB| Open rates'!J31*0.85*0.9</f>
        <v>37332</v>
      </c>
      <c r="K31" s="57">
        <f>'BAR BB| Open rates'!K31*0.85*0.9</f>
        <v>35802</v>
      </c>
      <c r="L31" s="57">
        <f>'BAR BB| Open rates'!L31*0.85*0.9</f>
        <v>37332</v>
      </c>
      <c r="M31" s="57">
        <f>'BAR BB| Open rates'!M31*0.85*0.9</f>
        <v>35802</v>
      </c>
      <c r="N31" s="57">
        <f>'BAR BB| Open rates'!N31*0.85*0.9</f>
        <v>37332</v>
      </c>
      <c r="O31" s="57">
        <f>'BAR BB| Open rates'!O31*0.85*0.9</f>
        <v>35802</v>
      </c>
      <c r="P31" s="57">
        <f>'BAR BB| Open rates'!P31*0.85*0.9</f>
        <v>37332</v>
      </c>
      <c r="Q31" s="57">
        <f>'BAR BB| Open rates'!Q31*0.85*0.9</f>
        <v>35802</v>
      </c>
      <c r="R31" s="57">
        <f>'BAR BB| Open rates'!R31*0.85*0.9</f>
        <v>35802</v>
      </c>
      <c r="S31" s="57">
        <f>'BAR BB| Open rates'!S31*0.85*0.9</f>
        <v>37332</v>
      </c>
      <c r="T31" s="57">
        <f>'BAR BB| Open rates'!T31*0.85*0.9</f>
        <v>35802</v>
      </c>
      <c r="U31" s="57">
        <f>'BAR BB| Open rates'!U31*0.85*0.9</f>
        <v>37332</v>
      </c>
      <c r="V31" s="57">
        <f>'BAR BB| Open rates'!V31*0.85*0.9</f>
        <v>37332</v>
      </c>
      <c r="W31" s="57">
        <f>'BAR BB| Open rates'!W31*0.85*0.9</f>
        <v>40315.5</v>
      </c>
      <c r="X31" s="57">
        <f>'BAR BB| Open rates'!X31*0.85*0.9</f>
        <v>45670.5</v>
      </c>
      <c r="Y31" s="57">
        <f>'BAR BB| Open rates'!Y31*0.85*0.9</f>
        <v>172813.5</v>
      </c>
      <c r="Z31" s="57">
        <f>'BAR BB| Open rates'!Z31*0.85*0.9</f>
        <v>188037</v>
      </c>
      <c r="AA31" s="57">
        <f>'BAR BB| Open rates'!AA31*0.85*0.9</f>
        <v>195687</v>
      </c>
      <c r="AB31" s="57">
        <f>'BAR BB| Open rates'!AB31*0.85*0.9</f>
        <v>203413.5</v>
      </c>
      <c r="AC31" s="57">
        <f>'BAR BB| Open rates'!AC31*0.85*0.9</f>
        <v>197752.5</v>
      </c>
      <c r="AD31" s="57">
        <f>'BAR BB| Open rates'!AD31*0.85*0.9</f>
        <v>195687</v>
      </c>
      <c r="AE31" s="57">
        <f>'BAR BB| Open rates'!AE31*0.85*0.9</f>
        <v>85450.5</v>
      </c>
      <c r="AF31" s="57">
        <f>'BAR BB| Open rates'!AF31*0.85*0.9</f>
        <v>77800.5</v>
      </c>
      <c r="AG31" s="57">
        <f>'BAR BB| Open rates'!AG31*0.85*0.9</f>
        <v>49495.5</v>
      </c>
      <c r="AH31" s="57">
        <f>'BAR BB| Open rates'!AH31*0.85*0.9</f>
        <v>53320.5</v>
      </c>
      <c r="AI31" s="57">
        <f>'BAR BB| Open rates'!AI31*0.85*0.9</f>
        <v>51790.5</v>
      </c>
      <c r="AJ31" s="57">
        <f>'BAR BB| Open rates'!AJ31*0.85*0.9</f>
        <v>49495.5</v>
      </c>
      <c r="AK31" s="57">
        <f>'BAR BB| Open rates'!AK31*0.85*0.9</f>
        <v>51790.5</v>
      </c>
      <c r="AL31" s="57">
        <f>'BAR BB| Open rates'!AL31*0.85*0.9</f>
        <v>49495.5</v>
      </c>
      <c r="AM31" s="57">
        <f>'BAR BB| Open rates'!AM31*0.85*0.9</f>
        <v>51790.5</v>
      </c>
      <c r="AN31" s="57">
        <f>'BAR BB| Open rates'!AN31*0.85*0.9</f>
        <v>57145.5</v>
      </c>
      <c r="AO31" s="57">
        <f>'BAR BB| Open rates'!AO31*0.85*0.9</f>
        <v>59440.5</v>
      </c>
      <c r="AP31" s="57">
        <f>'BAR BB| Open rates'!AP31*0.85*0.9</f>
        <v>69385.5</v>
      </c>
      <c r="AQ31" s="57">
        <f>'BAR BB| Open rates'!AQ31*0.85*0.9</f>
        <v>69385.5</v>
      </c>
      <c r="AR31" s="57">
        <f>'BAR BB| Open rates'!AR31*0.85*0.9</f>
        <v>71604</v>
      </c>
      <c r="AS31" s="57">
        <f>'BAR BB| Open rates'!AS31*0.85*0.9</f>
        <v>69385.5</v>
      </c>
      <c r="AT31" s="57">
        <f>'BAR BB| Open rates'!AT31*0.85*0.9</f>
        <v>71604</v>
      </c>
      <c r="AU31" s="57">
        <f>'BAR BB| Open rates'!AU31*0.85*0.9</f>
        <v>69385.5</v>
      </c>
      <c r="AV31" s="57">
        <f>'BAR BB| Open rates'!AV31*0.85*0.9</f>
        <v>90423</v>
      </c>
      <c r="AW31" s="57">
        <f>'BAR BB| Open rates'!AW31*0.85*0.9</f>
        <v>66937.5</v>
      </c>
      <c r="AX31" s="57">
        <f>'BAR BB| Open rates'!AX31*0.85*0.9</f>
        <v>52555.5</v>
      </c>
      <c r="AY31" s="57">
        <f>'BAR BB| Open rates'!AY31*0.85*0.9</f>
        <v>49495.5</v>
      </c>
      <c r="AZ31" s="57">
        <f>'BAR BB| Open rates'!AZ31*0.85*0.9</f>
        <v>52555.5</v>
      </c>
      <c r="BA31" s="57">
        <f>'BAR BB| Open rates'!BA31*0.85*0.9</f>
        <v>45670.5</v>
      </c>
      <c r="BB31" s="57">
        <f>'BAR BB| Open rates'!BB31*0.85*0.9</f>
        <v>44140.5</v>
      </c>
      <c r="BC31" s="57">
        <f>'BAR BB| Open rates'!BC31*0.85*0.9</f>
        <v>45670.5</v>
      </c>
      <c r="BD31" s="57">
        <f>'BAR BB| Open rates'!BD31*0.85*0.9</f>
        <v>44140.5</v>
      </c>
      <c r="BE31" s="57">
        <f>'BAR BB| Open rates'!BE31*0.85*0.9</f>
        <v>39397.5</v>
      </c>
      <c r="BF31" s="57">
        <f>'BAR BB| Open rates'!BF31*0.85*0.9</f>
        <v>38097</v>
      </c>
      <c r="BG31" s="57">
        <f>'BAR BB| Open rates'!BG31*0.85*0.9</f>
        <v>36567</v>
      </c>
      <c r="BH31" s="57">
        <f>'BAR BB| Open rates'!BH31*0.85*0.9</f>
        <v>36567</v>
      </c>
      <c r="BI31" s="57">
        <f>'BAR BB| Open rates'!BI31*0.85*0.9</f>
        <v>35802</v>
      </c>
      <c r="BJ31" s="57">
        <f>'BAR BB| Open rates'!BJ31*0.85*0.9</f>
        <v>36567</v>
      </c>
      <c r="BK31" s="57">
        <f>'BAR BB| Open rates'!BK31*0.85*0.9</f>
        <v>35802</v>
      </c>
      <c r="BL31" s="57">
        <f>'BAR BB| Open rates'!BL31*0.85*0.9</f>
        <v>36567</v>
      </c>
    </row>
    <row r="32" spans="1:64" s="36" customFormat="1" ht="12" customHeight="1" x14ac:dyDescent="0.2">
      <c r="A32" s="237">
        <v>4</v>
      </c>
      <c r="B32" s="57">
        <f>'BAR BB| Open rates'!B32*0.85*0.9</f>
        <v>50643</v>
      </c>
      <c r="C32" s="57">
        <f>'BAR BB| Open rates'!C32*0.85*0.9</f>
        <v>47583</v>
      </c>
      <c r="D32" s="57">
        <f>'BAR BB| Open rates'!D32*0.85*0.9</f>
        <v>47583</v>
      </c>
      <c r="E32" s="57">
        <f>'BAR BB| Open rates'!E32*0.85*0.9</f>
        <v>50643</v>
      </c>
      <c r="F32" s="57">
        <f>'BAR BB| Open rates'!F32*0.85*0.9</f>
        <v>47583</v>
      </c>
      <c r="G32" s="57">
        <f>'BAR BB| Open rates'!G32*0.85*0.9</f>
        <v>47583</v>
      </c>
      <c r="H32" s="57">
        <f>'BAR BB| Open rates'!H32*0.85*0.9</f>
        <v>42228</v>
      </c>
      <c r="I32" s="57">
        <f>'BAR BB| Open rates'!I32*0.85*0.9</f>
        <v>40545</v>
      </c>
      <c r="J32" s="57">
        <f>'BAR BB| Open rates'!J32*0.85*0.9</f>
        <v>39244.5</v>
      </c>
      <c r="K32" s="57">
        <f>'BAR BB| Open rates'!K32*0.85*0.9</f>
        <v>37714.5</v>
      </c>
      <c r="L32" s="57">
        <f>'BAR BB| Open rates'!L32*0.85*0.9</f>
        <v>39244.5</v>
      </c>
      <c r="M32" s="57">
        <f>'BAR BB| Open rates'!M32*0.85*0.9</f>
        <v>37714.5</v>
      </c>
      <c r="N32" s="57">
        <f>'BAR BB| Open rates'!N32*0.85*0.9</f>
        <v>39244.5</v>
      </c>
      <c r="O32" s="57">
        <f>'BAR BB| Open rates'!O32*0.85*0.9</f>
        <v>37714.5</v>
      </c>
      <c r="P32" s="57">
        <f>'BAR BB| Open rates'!P32*0.85*0.9</f>
        <v>39244.5</v>
      </c>
      <c r="Q32" s="57">
        <f>'BAR BB| Open rates'!Q32*0.85*0.9</f>
        <v>37714.5</v>
      </c>
      <c r="R32" s="57">
        <f>'BAR BB| Open rates'!R32*0.85*0.9</f>
        <v>37714.5</v>
      </c>
      <c r="S32" s="57">
        <f>'BAR BB| Open rates'!S32*0.85*0.9</f>
        <v>39244.5</v>
      </c>
      <c r="T32" s="57">
        <f>'BAR BB| Open rates'!T32*0.85*0.9</f>
        <v>37714.5</v>
      </c>
      <c r="U32" s="57">
        <f>'BAR BB| Open rates'!U32*0.85*0.9</f>
        <v>39244.5</v>
      </c>
      <c r="V32" s="57">
        <f>'BAR BB| Open rates'!V32*0.85*0.9</f>
        <v>39244.5</v>
      </c>
      <c r="W32" s="57">
        <f>'BAR BB| Open rates'!W32*0.85*0.9</f>
        <v>42228</v>
      </c>
      <c r="X32" s="57">
        <f>'BAR BB| Open rates'!X32*0.85*0.9</f>
        <v>47583</v>
      </c>
      <c r="Y32" s="57">
        <f>'BAR BB| Open rates'!Y32*0.85*0.9</f>
        <v>175108.5</v>
      </c>
      <c r="Z32" s="57">
        <f>'BAR BB| Open rates'!Z32*0.85*0.9</f>
        <v>190332</v>
      </c>
      <c r="AA32" s="57">
        <f>'BAR BB| Open rates'!AA32*0.85*0.9</f>
        <v>197982</v>
      </c>
      <c r="AB32" s="57">
        <f>'BAR BB| Open rates'!AB32*0.85*0.9</f>
        <v>205708.5</v>
      </c>
      <c r="AC32" s="57">
        <f>'BAR BB| Open rates'!AC32*0.85*0.9</f>
        <v>200047.5</v>
      </c>
      <c r="AD32" s="57">
        <f>'BAR BB| Open rates'!AD32*0.85*0.9</f>
        <v>197982</v>
      </c>
      <c r="AE32" s="57">
        <f>'BAR BB| Open rates'!AE32*0.85*0.9</f>
        <v>87745.5</v>
      </c>
      <c r="AF32" s="57">
        <f>'BAR BB| Open rates'!AF32*0.85*0.9</f>
        <v>80095.5</v>
      </c>
      <c r="AG32" s="57">
        <f>'BAR BB| Open rates'!AG32*0.85*0.9</f>
        <v>51790.5</v>
      </c>
      <c r="AH32" s="57">
        <f>'BAR BB| Open rates'!AH32*0.85*0.9</f>
        <v>55615.5</v>
      </c>
      <c r="AI32" s="57">
        <f>'BAR BB| Open rates'!AI32*0.85*0.9</f>
        <v>54085.5</v>
      </c>
      <c r="AJ32" s="57">
        <f>'BAR BB| Open rates'!AJ32*0.85*0.9</f>
        <v>51790.5</v>
      </c>
      <c r="AK32" s="57">
        <f>'BAR BB| Open rates'!AK32*0.85*0.9</f>
        <v>54085.5</v>
      </c>
      <c r="AL32" s="57">
        <f>'BAR BB| Open rates'!AL32*0.85*0.9</f>
        <v>51790.5</v>
      </c>
      <c r="AM32" s="57">
        <f>'BAR BB| Open rates'!AM32*0.85*0.9</f>
        <v>54085.5</v>
      </c>
      <c r="AN32" s="57">
        <f>'BAR BB| Open rates'!AN32*0.85*0.9</f>
        <v>59440.5</v>
      </c>
      <c r="AO32" s="57">
        <f>'BAR BB| Open rates'!AO32*0.85*0.9</f>
        <v>61735.5</v>
      </c>
      <c r="AP32" s="57">
        <f>'BAR BB| Open rates'!AP32*0.85*0.9</f>
        <v>71680.5</v>
      </c>
      <c r="AQ32" s="57">
        <f>'BAR BB| Open rates'!AQ32*0.85*0.9</f>
        <v>71680.5</v>
      </c>
      <c r="AR32" s="57">
        <f>'BAR BB| Open rates'!AR32*0.85*0.9</f>
        <v>73899</v>
      </c>
      <c r="AS32" s="57">
        <f>'BAR BB| Open rates'!AS32*0.85*0.9</f>
        <v>71680.5</v>
      </c>
      <c r="AT32" s="57">
        <f>'BAR BB| Open rates'!AT32*0.85*0.9</f>
        <v>73899</v>
      </c>
      <c r="AU32" s="57">
        <f>'BAR BB| Open rates'!AU32*0.85*0.9</f>
        <v>71680.5</v>
      </c>
      <c r="AV32" s="57">
        <f>'BAR BB| Open rates'!AV32*0.85*0.9</f>
        <v>92718</v>
      </c>
      <c r="AW32" s="57">
        <f>'BAR BB| Open rates'!AW32*0.85*0.9</f>
        <v>69232.5</v>
      </c>
      <c r="AX32" s="57">
        <f>'BAR BB| Open rates'!AX32*0.85*0.9</f>
        <v>54850.5</v>
      </c>
      <c r="AY32" s="57">
        <f>'BAR BB| Open rates'!AY32*0.85*0.9</f>
        <v>51790.5</v>
      </c>
      <c r="AZ32" s="57">
        <f>'BAR BB| Open rates'!AZ32*0.85*0.9</f>
        <v>54850.5</v>
      </c>
      <c r="BA32" s="57">
        <f>'BAR BB| Open rates'!BA32*0.85*0.9</f>
        <v>47965.5</v>
      </c>
      <c r="BB32" s="57">
        <f>'BAR BB| Open rates'!BB32*0.85*0.9</f>
        <v>46435.5</v>
      </c>
      <c r="BC32" s="57">
        <f>'BAR BB| Open rates'!BC32*0.85*0.9</f>
        <v>47965.5</v>
      </c>
      <c r="BD32" s="57">
        <f>'BAR BB| Open rates'!BD32*0.85*0.9</f>
        <v>46435.5</v>
      </c>
      <c r="BE32" s="57">
        <f>'BAR BB| Open rates'!BE32*0.85*0.9</f>
        <v>41692.5</v>
      </c>
      <c r="BF32" s="57">
        <f>'BAR BB| Open rates'!BF32*0.85*0.9</f>
        <v>40392</v>
      </c>
      <c r="BG32" s="57">
        <f>'BAR BB| Open rates'!BG32*0.85*0.9</f>
        <v>38862</v>
      </c>
      <c r="BH32" s="57">
        <f>'BAR BB| Open rates'!BH32*0.85*0.9</f>
        <v>38862</v>
      </c>
      <c r="BI32" s="57">
        <f>'BAR BB| Open rates'!BI32*0.85*0.9</f>
        <v>38097</v>
      </c>
      <c r="BJ32" s="57">
        <f>'BAR BB| Open rates'!BJ32*0.85*0.9</f>
        <v>38862</v>
      </c>
      <c r="BK32" s="57">
        <f>'BAR BB| Open rates'!BK32*0.85*0.9</f>
        <v>38097</v>
      </c>
      <c r="BL32" s="57">
        <f>'BAR BB| Open rates'!BL32*0.85*0.9</f>
        <v>38862</v>
      </c>
    </row>
    <row r="33" spans="1:64"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row>
    <row r="34" spans="1:64" s="36" customFormat="1" ht="12" customHeight="1" x14ac:dyDescent="0.2">
      <c r="A34" s="237">
        <v>1</v>
      </c>
      <c r="B34" s="57">
        <f>'BAR BB| Open rates'!B34*0.85*0.9</f>
        <v>50260.5</v>
      </c>
      <c r="C34" s="57">
        <f>'BAR BB| Open rates'!C34*0.85*0.9</f>
        <v>47200.5</v>
      </c>
      <c r="D34" s="57">
        <f>'BAR BB| Open rates'!D34*0.85*0.9</f>
        <v>47200.5</v>
      </c>
      <c r="E34" s="57">
        <f>'BAR BB| Open rates'!E34*0.85*0.9</f>
        <v>50260.5</v>
      </c>
      <c r="F34" s="57">
        <f>'BAR BB| Open rates'!F34*0.85*0.9</f>
        <v>47200.5</v>
      </c>
      <c r="G34" s="57">
        <f>'BAR BB| Open rates'!G34*0.85*0.9</f>
        <v>47200.5</v>
      </c>
      <c r="H34" s="57">
        <f>'BAR BB| Open rates'!H34*0.85*0.9</f>
        <v>41845.5</v>
      </c>
      <c r="I34" s="57">
        <f>'BAR BB| Open rates'!I34*0.85*0.9</f>
        <v>40162.5</v>
      </c>
      <c r="J34" s="57">
        <f>'BAR BB| Open rates'!J34*0.85*0.9</f>
        <v>38862</v>
      </c>
      <c r="K34" s="57">
        <f>'BAR BB| Open rates'!K34*0.85*0.9</f>
        <v>37332</v>
      </c>
      <c r="L34" s="57">
        <f>'BAR BB| Open rates'!L34*0.85*0.9</f>
        <v>38862</v>
      </c>
      <c r="M34" s="57">
        <f>'BAR BB| Open rates'!M34*0.85*0.9</f>
        <v>37332</v>
      </c>
      <c r="N34" s="57">
        <f>'BAR BB| Open rates'!N34*0.85*0.9</f>
        <v>38862</v>
      </c>
      <c r="O34" s="57">
        <f>'BAR BB| Open rates'!O34*0.85*0.9</f>
        <v>37332</v>
      </c>
      <c r="P34" s="57">
        <f>'BAR BB| Open rates'!P34*0.85*0.9</f>
        <v>38862</v>
      </c>
      <c r="Q34" s="57">
        <f>'BAR BB| Open rates'!Q34*0.85*0.9</f>
        <v>37332</v>
      </c>
      <c r="R34" s="57">
        <f>'BAR BB| Open rates'!R34*0.85*0.9</f>
        <v>37332</v>
      </c>
      <c r="S34" s="57">
        <f>'BAR BB| Open rates'!S34*0.85*0.9</f>
        <v>38862</v>
      </c>
      <c r="T34" s="57">
        <f>'BAR BB| Open rates'!T34*0.85*0.9</f>
        <v>37332</v>
      </c>
      <c r="U34" s="57">
        <f>'BAR BB| Open rates'!U34*0.85*0.9</f>
        <v>38862</v>
      </c>
      <c r="V34" s="57">
        <f>'BAR BB| Open rates'!V34*0.85*0.9</f>
        <v>38862</v>
      </c>
      <c r="W34" s="57">
        <f>'BAR BB| Open rates'!W34*0.85*0.9</f>
        <v>41845.5</v>
      </c>
      <c r="X34" s="57">
        <f>'BAR BB| Open rates'!X34*0.85*0.9</f>
        <v>47200.5</v>
      </c>
      <c r="Y34" s="57">
        <f>'BAR BB| Open rates'!Y34*0.85*0.9</f>
        <v>183523.5</v>
      </c>
      <c r="Z34" s="57">
        <f>'BAR BB| Open rates'!Z34*0.85*0.9</f>
        <v>198747</v>
      </c>
      <c r="AA34" s="57">
        <f>'BAR BB| Open rates'!AA34*0.85*0.9</f>
        <v>206397</v>
      </c>
      <c r="AB34" s="57">
        <f>'BAR BB| Open rates'!AB34*0.85*0.9</f>
        <v>214123.5</v>
      </c>
      <c r="AC34" s="57">
        <f>'BAR BB| Open rates'!AC34*0.85*0.9</f>
        <v>208462.5</v>
      </c>
      <c r="AD34" s="57">
        <f>'BAR BB| Open rates'!AD34*0.85*0.9</f>
        <v>206397</v>
      </c>
      <c r="AE34" s="57">
        <f>'BAR BB| Open rates'!AE34*0.85*0.9</f>
        <v>84685.5</v>
      </c>
      <c r="AF34" s="57">
        <f>'BAR BB| Open rates'!AF34*0.85*0.9</f>
        <v>77035.5</v>
      </c>
      <c r="AG34" s="57">
        <f>'BAR BB| Open rates'!AG34*0.85*0.9</f>
        <v>48730.5</v>
      </c>
      <c r="AH34" s="57">
        <f>'BAR BB| Open rates'!AH34*0.85*0.9</f>
        <v>52555.5</v>
      </c>
      <c r="AI34" s="57">
        <f>'BAR BB| Open rates'!AI34*0.85*0.9</f>
        <v>51025.5</v>
      </c>
      <c r="AJ34" s="57">
        <f>'BAR BB| Open rates'!AJ34*0.85*0.9</f>
        <v>48730.5</v>
      </c>
      <c r="AK34" s="57">
        <f>'BAR BB| Open rates'!AK34*0.85*0.9</f>
        <v>51025.5</v>
      </c>
      <c r="AL34" s="57">
        <f>'BAR BB| Open rates'!AL34*0.85*0.9</f>
        <v>48730.5</v>
      </c>
      <c r="AM34" s="57">
        <f>'BAR BB| Open rates'!AM34*0.85*0.9</f>
        <v>51025.5</v>
      </c>
      <c r="AN34" s="57">
        <f>'BAR BB| Open rates'!AN34*0.85*0.9</f>
        <v>56380.5</v>
      </c>
      <c r="AO34" s="57">
        <f>'BAR BB| Open rates'!AO34*0.85*0.9</f>
        <v>58675.5</v>
      </c>
      <c r="AP34" s="57">
        <f>'BAR BB| Open rates'!AP34*0.85*0.9</f>
        <v>77112</v>
      </c>
      <c r="AQ34" s="57">
        <f>'BAR BB| Open rates'!AQ34*0.85*0.9</f>
        <v>77112</v>
      </c>
      <c r="AR34" s="57">
        <f>'BAR BB| Open rates'!AR34*0.85*0.9</f>
        <v>79330.5</v>
      </c>
      <c r="AS34" s="57">
        <f>'BAR BB| Open rates'!AS34*0.85*0.9</f>
        <v>77112</v>
      </c>
      <c r="AT34" s="57">
        <f>'BAR BB| Open rates'!AT34*0.85*0.9</f>
        <v>79330.5</v>
      </c>
      <c r="AU34" s="57">
        <f>'BAR BB| Open rates'!AU34*0.85*0.9</f>
        <v>77112</v>
      </c>
      <c r="AV34" s="57">
        <f>'BAR BB| Open rates'!AV34*0.85*0.9</f>
        <v>97308</v>
      </c>
      <c r="AW34" s="57">
        <f>'BAR BB| Open rates'!AW34*0.85*0.9</f>
        <v>79254</v>
      </c>
      <c r="AX34" s="57">
        <f>'BAR BB| Open rates'!AX34*0.85*0.9</f>
        <v>64872</v>
      </c>
      <c r="AY34" s="57">
        <f>'BAR BB| Open rates'!AY34*0.85*0.9</f>
        <v>61812</v>
      </c>
      <c r="AZ34" s="57">
        <f>'BAR BB| Open rates'!AZ34*0.85*0.9</f>
        <v>64872</v>
      </c>
      <c r="BA34" s="57">
        <f>'BAR BB| Open rates'!BA34*0.85*0.9</f>
        <v>57987</v>
      </c>
      <c r="BB34" s="57">
        <f>'BAR BB| Open rates'!BB34*0.85*0.9</f>
        <v>56457</v>
      </c>
      <c r="BC34" s="57">
        <f>'BAR BB| Open rates'!BC34*0.85*0.9</f>
        <v>57987</v>
      </c>
      <c r="BD34" s="57">
        <f>'BAR BB| Open rates'!BD34*0.85*0.9</f>
        <v>56457</v>
      </c>
      <c r="BE34" s="57">
        <f>'BAR BB| Open rates'!BE34*0.85*0.9</f>
        <v>40162.5</v>
      </c>
      <c r="BF34" s="57">
        <f>'BAR BB| Open rates'!BF34*0.85*0.9</f>
        <v>38862</v>
      </c>
      <c r="BG34" s="57">
        <f>'BAR BB| Open rates'!BG34*0.85*0.9</f>
        <v>37332</v>
      </c>
      <c r="BH34" s="57">
        <f>'BAR BB| Open rates'!BH34*0.85*0.9</f>
        <v>37332</v>
      </c>
      <c r="BI34" s="57">
        <f>'BAR BB| Open rates'!BI34*0.85*0.9</f>
        <v>36567</v>
      </c>
      <c r="BJ34" s="57">
        <f>'BAR BB| Open rates'!BJ34*0.85*0.9</f>
        <v>37332</v>
      </c>
      <c r="BK34" s="57">
        <f>'BAR BB| Open rates'!BK34*0.85*0.9</f>
        <v>36567</v>
      </c>
      <c r="BL34" s="57">
        <f>'BAR BB| Open rates'!BL34*0.85*0.9</f>
        <v>37332</v>
      </c>
    </row>
    <row r="35" spans="1:64" s="36" customFormat="1" ht="12" customHeight="1" x14ac:dyDescent="0.2">
      <c r="A35" s="237">
        <v>2</v>
      </c>
      <c r="B35" s="57">
        <f>'BAR BB| Open rates'!B35*0.85*0.9</f>
        <v>52173</v>
      </c>
      <c r="C35" s="57">
        <f>'BAR BB| Open rates'!C35*0.85*0.9</f>
        <v>49113</v>
      </c>
      <c r="D35" s="57">
        <f>'BAR BB| Open rates'!D35*0.85*0.9</f>
        <v>49113</v>
      </c>
      <c r="E35" s="57">
        <f>'BAR BB| Open rates'!E35*0.85*0.9</f>
        <v>52173</v>
      </c>
      <c r="F35" s="57">
        <f>'BAR BB| Open rates'!F35*0.85*0.9</f>
        <v>49113</v>
      </c>
      <c r="G35" s="57">
        <f>'BAR BB| Open rates'!G35*0.85*0.9</f>
        <v>49113</v>
      </c>
      <c r="H35" s="57">
        <f>'BAR BB| Open rates'!H35*0.85*0.9</f>
        <v>43758</v>
      </c>
      <c r="I35" s="57">
        <f>'BAR BB| Open rates'!I35*0.85*0.9</f>
        <v>42075</v>
      </c>
      <c r="J35" s="57">
        <f>'BAR BB| Open rates'!J35*0.85*0.9</f>
        <v>40774.5</v>
      </c>
      <c r="K35" s="57">
        <f>'BAR BB| Open rates'!K35*0.85*0.9</f>
        <v>39244.5</v>
      </c>
      <c r="L35" s="57">
        <f>'BAR BB| Open rates'!L35*0.85*0.9</f>
        <v>40774.5</v>
      </c>
      <c r="M35" s="57">
        <f>'BAR BB| Open rates'!M35*0.85*0.9</f>
        <v>39244.5</v>
      </c>
      <c r="N35" s="57">
        <f>'BAR BB| Open rates'!N35*0.85*0.9</f>
        <v>40774.5</v>
      </c>
      <c r="O35" s="57">
        <f>'BAR BB| Open rates'!O35*0.85*0.9</f>
        <v>39244.5</v>
      </c>
      <c r="P35" s="57">
        <f>'BAR BB| Open rates'!P35*0.85*0.9</f>
        <v>40774.5</v>
      </c>
      <c r="Q35" s="57">
        <f>'BAR BB| Open rates'!Q35*0.85*0.9</f>
        <v>39244.5</v>
      </c>
      <c r="R35" s="57">
        <f>'BAR BB| Open rates'!R35*0.85*0.9</f>
        <v>39244.5</v>
      </c>
      <c r="S35" s="57">
        <f>'BAR BB| Open rates'!S35*0.85*0.9</f>
        <v>40774.5</v>
      </c>
      <c r="T35" s="57">
        <f>'BAR BB| Open rates'!T35*0.85*0.9</f>
        <v>39244.5</v>
      </c>
      <c r="U35" s="57">
        <f>'BAR BB| Open rates'!U35*0.85*0.9</f>
        <v>40774.5</v>
      </c>
      <c r="V35" s="57">
        <f>'BAR BB| Open rates'!V35*0.85*0.9</f>
        <v>40774.5</v>
      </c>
      <c r="W35" s="57">
        <f>'BAR BB| Open rates'!W35*0.85*0.9</f>
        <v>43758</v>
      </c>
      <c r="X35" s="57">
        <f>'BAR BB| Open rates'!X35*0.85*0.9</f>
        <v>49113</v>
      </c>
      <c r="Y35" s="57">
        <f>'BAR BB| Open rates'!Y35*0.85*0.9</f>
        <v>185818.5</v>
      </c>
      <c r="Z35" s="57">
        <f>'BAR BB| Open rates'!Z35*0.85*0.9</f>
        <v>201042</v>
      </c>
      <c r="AA35" s="57">
        <f>'BAR BB| Open rates'!AA35*0.85*0.9</f>
        <v>208692</v>
      </c>
      <c r="AB35" s="57">
        <f>'BAR BB| Open rates'!AB35*0.85*0.9</f>
        <v>216418.5</v>
      </c>
      <c r="AC35" s="57">
        <f>'BAR BB| Open rates'!AC35*0.85*0.9</f>
        <v>210757.5</v>
      </c>
      <c r="AD35" s="57">
        <f>'BAR BB| Open rates'!AD35*0.85*0.9</f>
        <v>208692</v>
      </c>
      <c r="AE35" s="57">
        <f>'BAR BB| Open rates'!AE35*0.85*0.9</f>
        <v>86980.5</v>
      </c>
      <c r="AF35" s="57">
        <f>'BAR BB| Open rates'!AF35*0.85*0.9</f>
        <v>79330.5</v>
      </c>
      <c r="AG35" s="57">
        <f>'BAR BB| Open rates'!AG35*0.85*0.9</f>
        <v>51025.5</v>
      </c>
      <c r="AH35" s="57">
        <f>'BAR BB| Open rates'!AH35*0.85*0.9</f>
        <v>54850.5</v>
      </c>
      <c r="AI35" s="57">
        <f>'BAR BB| Open rates'!AI35*0.85*0.9</f>
        <v>53320.5</v>
      </c>
      <c r="AJ35" s="57">
        <f>'BAR BB| Open rates'!AJ35*0.85*0.9</f>
        <v>51025.5</v>
      </c>
      <c r="AK35" s="57">
        <f>'BAR BB| Open rates'!AK35*0.85*0.9</f>
        <v>53320.5</v>
      </c>
      <c r="AL35" s="57">
        <f>'BAR BB| Open rates'!AL35*0.85*0.9</f>
        <v>51025.5</v>
      </c>
      <c r="AM35" s="57">
        <f>'BAR BB| Open rates'!AM35*0.85*0.9</f>
        <v>53320.5</v>
      </c>
      <c r="AN35" s="57">
        <f>'BAR BB| Open rates'!AN35*0.85*0.9</f>
        <v>58675.5</v>
      </c>
      <c r="AO35" s="57">
        <f>'BAR BB| Open rates'!AO35*0.85*0.9</f>
        <v>60970.5</v>
      </c>
      <c r="AP35" s="57">
        <f>'BAR BB| Open rates'!AP35*0.85*0.9</f>
        <v>79407</v>
      </c>
      <c r="AQ35" s="57">
        <f>'BAR BB| Open rates'!AQ35*0.85*0.9</f>
        <v>79407</v>
      </c>
      <c r="AR35" s="57">
        <f>'BAR BB| Open rates'!AR35*0.85*0.9</f>
        <v>81625.5</v>
      </c>
      <c r="AS35" s="57">
        <f>'BAR BB| Open rates'!AS35*0.85*0.9</f>
        <v>79407</v>
      </c>
      <c r="AT35" s="57">
        <f>'BAR BB| Open rates'!AT35*0.85*0.9</f>
        <v>81625.5</v>
      </c>
      <c r="AU35" s="57">
        <f>'BAR BB| Open rates'!AU35*0.85*0.9</f>
        <v>79407</v>
      </c>
      <c r="AV35" s="57">
        <f>'BAR BB| Open rates'!AV35*0.85*0.9</f>
        <v>99603</v>
      </c>
      <c r="AW35" s="57">
        <f>'BAR BB| Open rates'!AW35*0.85*0.9</f>
        <v>81549</v>
      </c>
      <c r="AX35" s="57">
        <f>'BAR BB| Open rates'!AX35*0.85*0.9</f>
        <v>67167</v>
      </c>
      <c r="AY35" s="57">
        <f>'BAR BB| Open rates'!AY35*0.85*0.9</f>
        <v>64107</v>
      </c>
      <c r="AZ35" s="57">
        <f>'BAR BB| Open rates'!AZ35*0.85*0.9</f>
        <v>67167</v>
      </c>
      <c r="BA35" s="57">
        <f>'BAR BB| Open rates'!BA35*0.85*0.9</f>
        <v>60282</v>
      </c>
      <c r="BB35" s="57">
        <f>'BAR BB| Open rates'!BB35*0.85*0.9</f>
        <v>58752</v>
      </c>
      <c r="BC35" s="57">
        <f>'BAR BB| Open rates'!BC35*0.85*0.9</f>
        <v>60282</v>
      </c>
      <c r="BD35" s="57">
        <f>'BAR BB| Open rates'!BD35*0.85*0.9</f>
        <v>58752</v>
      </c>
      <c r="BE35" s="57">
        <f>'BAR BB| Open rates'!BE35*0.85*0.9</f>
        <v>42457.5</v>
      </c>
      <c r="BF35" s="57">
        <f>'BAR BB| Open rates'!BF35*0.85*0.9</f>
        <v>41157</v>
      </c>
      <c r="BG35" s="57">
        <f>'BAR BB| Open rates'!BG35*0.85*0.9</f>
        <v>39627</v>
      </c>
      <c r="BH35" s="57">
        <f>'BAR BB| Open rates'!BH35*0.85*0.9</f>
        <v>39627</v>
      </c>
      <c r="BI35" s="57">
        <f>'BAR BB| Open rates'!BI35*0.85*0.9</f>
        <v>38862</v>
      </c>
      <c r="BJ35" s="57">
        <f>'BAR BB| Open rates'!BJ35*0.85*0.9</f>
        <v>39627</v>
      </c>
      <c r="BK35" s="57">
        <f>'BAR BB| Open rates'!BK35*0.85*0.9</f>
        <v>38862</v>
      </c>
      <c r="BL35" s="57">
        <f>'BAR BB| Open rates'!BL35*0.85*0.9</f>
        <v>39627</v>
      </c>
    </row>
    <row r="36" spans="1:64" s="36" customFormat="1" ht="12" customHeight="1" x14ac:dyDescent="0.2">
      <c r="A36" s="237">
        <v>3</v>
      </c>
      <c r="B36" s="57">
        <f>'BAR BB| Open rates'!B36*0.85*0.9</f>
        <v>54085.5</v>
      </c>
      <c r="C36" s="57">
        <f>'BAR BB| Open rates'!C36*0.85*0.9</f>
        <v>51025.5</v>
      </c>
      <c r="D36" s="57">
        <f>'BAR BB| Open rates'!D36*0.85*0.9</f>
        <v>51025.5</v>
      </c>
      <c r="E36" s="57">
        <f>'BAR BB| Open rates'!E36*0.85*0.9</f>
        <v>54085.5</v>
      </c>
      <c r="F36" s="57">
        <f>'BAR BB| Open rates'!F36*0.85*0.9</f>
        <v>51025.5</v>
      </c>
      <c r="G36" s="57">
        <f>'BAR BB| Open rates'!G36*0.85*0.9</f>
        <v>51025.5</v>
      </c>
      <c r="H36" s="57">
        <f>'BAR BB| Open rates'!H36*0.85*0.9</f>
        <v>45670.5</v>
      </c>
      <c r="I36" s="57">
        <f>'BAR BB| Open rates'!I36*0.85*0.9</f>
        <v>43987.5</v>
      </c>
      <c r="J36" s="57">
        <f>'BAR BB| Open rates'!J36*0.85*0.9</f>
        <v>42687</v>
      </c>
      <c r="K36" s="57">
        <f>'BAR BB| Open rates'!K36*0.85*0.9</f>
        <v>41157</v>
      </c>
      <c r="L36" s="57">
        <f>'BAR BB| Open rates'!L36*0.85*0.9</f>
        <v>42687</v>
      </c>
      <c r="M36" s="57">
        <f>'BAR BB| Open rates'!M36*0.85*0.9</f>
        <v>41157</v>
      </c>
      <c r="N36" s="57">
        <f>'BAR BB| Open rates'!N36*0.85*0.9</f>
        <v>42687</v>
      </c>
      <c r="O36" s="57">
        <f>'BAR BB| Open rates'!O36*0.85*0.9</f>
        <v>41157</v>
      </c>
      <c r="P36" s="57">
        <f>'BAR BB| Open rates'!P36*0.85*0.9</f>
        <v>42687</v>
      </c>
      <c r="Q36" s="57">
        <f>'BAR BB| Open rates'!Q36*0.85*0.9</f>
        <v>41157</v>
      </c>
      <c r="R36" s="57">
        <f>'BAR BB| Open rates'!R36*0.85*0.9</f>
        <v>41157</v>
      </c>
      <c r="S36" s="57">
        <f>'BAR BB| Open rates'!S36*0.85*0.9</f>
        <v>42687</v>
      </c>
      <c r="T36" s="57">
        <f>'BAR BB| Open rates'!T36*0.85*0.9</f>
        <v>41157</v>
      </c>
      <c r="U36" s="57">
        <f>'BAR BB| Open rates'!U36*0.85*0.9</f>
        <v>42687</v>
      </c>
      <c r="V36" s="57">
        <f>'BAR BB| Open rates'!V36*0.85*0.9</f>
        <v>42687</v>
      </c>
      <c r="W36" s="57">
        <f>'BAR BB| Open rates'!W36*0.85*0.9</f>
        <v>45670.5</v>
      </c>
      <c r="X36" s="57">
        <f>'BAR BB| Open rates'!X36*0.85*0.9</f>
        <v>51025.5</v>
      </c>
      <c r="Y36" s="57">
        <f>'BAR BB| Open rates'!Y36*0.85*0.9</f>
        <v>188113.5</v>
      </c>
      <c r="Z36" s="57">
        <f>'BAR BB| Open rates'!Z36*0.85*0.9</f>
        <v>203337</v>
      </c>
      <c r="AA36" s="57">
        <f>'BAR BB| Open rates'!AA36*0.85*0.9</f>
        <v>210987</v>
      </c>
      <c r="AB36" s="57">
        <f>'BAR BB| Open rates'!AB36*0.85*0.9</f>
        <v>218713.5</v>
      </c>
      <c r="AC36" s="57">
        <f>'BAR BB| Open rates'!AC36*0.85*0.9</f>
        <v>213052.5</v>
      </c>
      <c r="AD36" s="57">
        <f>'BAR BB| Open rates'!AD36*0.85*0.9</f>
        <v>210987</v>
      </c>
      <c r="AE36" s="57">
        <f>'BAR BB| Open rates'!AE36*0.85*0.9</f>
        <v>89275.5</v>
      </c>
      <c r="AF36" s="57">
        <f>'BAR BB| Open rates'!AF36*0.85*0.9</f>
        <v>81625.5</v>
      </c>
      <c r="AG36" s="57">
        <f>'BAR BB| Open rates'!AG36*0.85*0.9</f>
        <v>53320.5</v>
      </c>
      <c r="AH36" s="57">
        <f>'BAR BB| Open rates'!AH36*0.85*0.9</f>
        <v>57145.5</v>
      </c>
      <c r="AI36" s="57">
        <f>'BAR BB| Open rates'!AI36*0.85*0.9</f>
        <v>55615.5</v>
      </c>
      <c r="AJ36" s="57">
        <f>'BAR BB| Open rates'!AJ36*0.85*0.9</f>
        <v>53320.5</v>
      </c>
      <c r="AK36" s="57">
        <f>'BAR BB| Open rates'!AK36*0.85*0.9</f>
        <v>55615.5</v>
      </c>
      <c r="AL36" s="57">
        <f>'BAR BB| Open rates'!AL36*0.85*0.9</f>
        <v>53320.5</v>
      </c>
      <c r="AM36" s="57">
        <f>'BAR BB| Open rates'!AM36*0.85*0.9</f>
        <v>55615.5</v>
      </c>
      <c r="AN36" s="57">
        <f>'BAR BB| Open rates'!AN36*0.85*0.9</f>
        <v>60970.5</v>
      </c>
      <c r="AO36" s="57">
        <f>'BAR BB| Open rates'!AO36*0.85*0.9</f>
        <v>63265.5</v>
      </c>
      <c r="AP36" s="57">
        <f>'BAR BB| Open rates'!AP36*0.85*0.9</f>
        <v>81702</v>
      </c>
      <c r="AQ36" s="57">
        <f>'BAR BB| Open rates'!AQ36*0.85*0.9</f>
        <v>81702</v>
      </c>
      <c r="AR36" s="57">
        <f>'BAR BB| Open rates'!AR36*0.85*0.9</f>
        <v>83920.5</v>
      </c>
      <c r="AS36" s="57">
        <f>'BAR BB| Open rates'!AS36*0.85*0.9</f>
        <v>81702</v>
      </c>
      <c r="AT36" s="57">
        <f>'BAR BB| Open rates'!AT36*0.85*0.9</f>
        <v>83920.5</v>
      </c>
      <c r="AU36" s="57">
        <f>'BAR BB| Open rates'!AU36*0.85*0.9</f>
        <v>81702</v>
      </c>
      <c r="AV36" s="57">
        <f>'BAR BB| Open rates'!AV36*0.85*0.9</f>
        <v>101898</v>
      </c>
      <c r="AW36" s="57">
        <f>'BAR BB| Open rates'!AW36*0.85*0.9</f>
        <v>83844</v>
      </c>
      <c r="AX36" s="57">
        <f>'BAR BB| Open rates'!AX36*0.85*0.9</f>
        <v>69462</v>
      </c>
      <c r="AY36" s="57">
        <f>'BAR BB| Open rates'!AY36*0.85*0.9</f>
        <v>66402</v>
      </c>
      <c r="AZ36" s="57">
        <f>'BAR BB| Open rates'!AZ36*0.85*0.9</f>
        <v>69462</v>
      </c>
      <c r="BA36" s="57">
        <f>'BAR BB| Open rates'!BA36*0.85*0.9</f>
        <v>62577</v>
      </c>
      <c r="BB36" s="57">
        <f>'BAR BB| Open rates'!BB36*0.85*0.9</f>
        <v>61047</v>
      </c>
      <c r="BC36" s="57">
        <f>'BAR BB| Open rates'!BC36*0.85*0.9</f>
        <v>62577</v>
      </c>
      <c r="BD36" s="57">
        <f>'BAR BB| Open rates'!BD36*0.85*0.9</f>
        <v>61047</v>
      </c>
      <c r="BE36" s="57">
        <f>'BAR BB| Open rates'!BE36*0.85*0.9</f>
        <v>44752.5</v>
      </c>
      <c r="BF36" s="57">
        <f>'BAR BB| Open rates'!BF36*0.85*0.9</f>
        <v>43452</v>
      </c>
      <c r="BG36" s="57">
        <f>'BAR BB| Open rates'!BG36*0.85*0.9</f>
        <v>41922</v>
      </c>
      <c r="BH36" s="57">
        <f>'BAR BB| Open rates'!BH36*0.85*0.9</f>
        <v>41922</v>
      </c>
      <c r="BI36" s="57">
        <f>'BAR BB| Open rates'!BI36*0.85*0.9</f>
        <v>41157</v>
      </c>
      <c r="BJ36" s="57">
        <f>'BAR BB| Open rates'!BJ36*0.85*0.9</f>
        <v>41922</v>
      </c>
      <c r="BK36" s="57">
        <f>'BAR BB| Open rates'!BK36*0.85*0.9</f>
        <v>41157</v>
      </c>
      <c r="BL36" s="57">
        <f>'BAR BB| Open rates'!BL36*0.85*0.9</f>
        <v>41922</v>
      </c>
    </row>
    <row r="37" spans="1:64" s="36" customFormat="1" ht="12" customHeight="1" x14ac:dyDescent="0.2">
      <c r="A37" s="237">
        <v>4</v>
      </c>
      <c r="B37" s="57">
        <f>'BAR BB| Open rates'!B37*0.85*0.9</f>
        <v>55998</v>
      </c>
      <c r="C37" s="57">
        <f>'BAR BB| Open rates'!C37*0.85*0.9</f>
        <v>52938</v>
      </c>
      <c r="D37" s="57">
        <f>'BAR BB| Open rates'!D37*0.85*0.9</f>
        <v>52938</v>
      </c>
      <c r="E37" s="57">
        <f>'BAR BB| Open rates'!E37*0.85*0.9</f>
        <v>55998</v>
      </c>
      <c r="F37" s="57">
        <f>'BAR BB| Open rates'!F37*0.85*0.9</f>
        <v>52938</v>
      </c>
      <c r="G37" s="57">
        <f>'BAR BB| Open rates'!G37*0.85*0.9</f>
        <v>52938</v>
      </c>
      <c r="H37" s="57">
        <f>'BAR BB| Open rates'!H37*0.85*0.9</f>
        <v>47583</v>
      </c>
      <c r="I37" s="57">
        <f>'BAR BB| Open rates'!I37*0.85*0.9</f>
        <v>45900</v>
      </c>
      <c r="J37" s="57">
        <f>'BAR BB| Open rates'!J37*0.85*0.9</f>
        <v>44599.5</v>
      </c>
      <c r="K37" s="57">
        <f>'BAR BB| Open rates'!K37*0.85*0.9</f>
        <v>43069.5</v>
      </c>
      <c r="L37" s="57">
        <f>'BAR BB| Open rates'!L37*0.85*0.9</f>
        <v>44599.5</v>
      </c>
      <c r="M37" s="57">
        <f>'BAR BB| Open rates'!M37*0.85*0.9</f>
        <v>43069.5</v>
      </c>
      <c r="N37" s="57">
        <f>'BAR BB| Open rates'!N37*0.85*0.9</f>
        <v>44599.5</v>
      </c>
      <c r="O37" s="57">
        <f>'BAR BB| Open rates'!O37*0.85*0.9</f>
        <v>43069.5</v>
      </c>
      <c r="P37" s="57">
        <f>'BAR BB| Open rates'!P37*0.85*0.9</f>
        <v>44599.5</v>
      </c>
      <c r="Q37" s="57">
        <f>'BAR BB| Open rates'!Q37*0.85*0.9</f>
        <v>43069.5</v>
      </c>
      <c r="R37" s="57">
        <f>'BAR BB| Open rates'!R37*0.85*0.9</f>
        <v>43069.5</v>
      </c>
      <c r="S37" s="57">
        <f>'BAR BB| Open rates'!S37*0.85*0.9</f>
        <v>44599.5</v>
      </c>
      <c r="T37" s="57">
        <f>'BAR BB| Open rates'!T37*0.85*0.9</f>
        <v>43069.5</v>
      </c>
      <c r="U37" s="57">
        <f>'BAR BB| Open rates'!U37*0.85*0.9</f>
        <v>44599.5</v>
      </c>
      <c r="V37" s="57">
        <f>'BAR BB| Open rates'!V37*0.85*0.9</f>
        <v>44599.5</v>
      </c>
      <c r="W37" s="57">
        <f>'BAR BB| Open rates'!W37*0.85*0.9</f>
        <v>47583</v>
      </c>
      <c r="X37" s="57">
        <f>'BAR BB| Open rates'!X37*0.85*0.9</f>
        <v>52938</v>
      </c>
      <c r="Y37" s="57">
        <f>'BAR BB| Open rates'!Y37*0.85*0.9</f>
        <v>190408.5</v>
      </c>
      <c r="Z37" s="57">
        <f>'BAR BB| Open rates'!Z37*0.85*0.9</f>
        <v>205632</v>
      </c>
      <c r="AA37" s="57">
        <f>'BAR BB| Open rates'!AA37*0.85*0.9</f>
        <v>213282</v>
      </c>
      <c r="AB37" s="57">
        <f>'BAR BB| Open rates'!AB37*0.85*0.9</f>
        <v>221008.5</v>
      </c>
      <c r="AC37" s="57">
        <f>'BAR BB| Open rates'!AC37*0.85*0.9</f>
        <v>215347.5</v>
      </c>
      <c r="AD37" s="57">
        <f>'BAR BB| Open rates'!AD37*0.85*0.9</f>
        <v>213282</v>
      </c>
      <c r="AE37" s="57">
        <f>'BAR BB| Open rates'!AE37*0.85*0.9</f>
        <v>91570.5</v>
      </c>
      <c r="AF37" s="57">
        <f>'BAR BB| Open rates'!AF37*0.85*0.9</f>
        <v>83920.5</v>
      </c>
      <c r="AG37" s="57">
        <f>'BAR BB| Open rates'!AG37*0.85*0.9</f>
        <v>55615.5</v>
      </c>
      <c r="AH37" s="57">
        <f>'BAR BB| Open rates'!AH37*0.85*0.9</f>
        <v>59440.5</v>
      </c>
      <c r="AI37" s="57">
        <f>'BAR BB| Open rates'!AI37*0.85*0.9</f>
        <v>57910.5</v>
      </c>
      <c r="AJ37" s="57">
        <f>'BAR BB| Open rates'!AJ37*0.85*0.9</f>
        <v>55615.5</v>
      </c>
      <c r="AK37" s="57">
        <f>'BAR BB| Open rates'!AK37*0.85*0.9</f>
        <v>57910.5</v>
      </c>
      <c r="AL37" s="57">
        <f>'BAR BB| Open rates'!AL37*0.85*0.9</f>
        <v>55615.5</v>
      </c>
      <c r="AM37" s="57">
        <f>'BAR BB| Open rates'!AM37*0.85*0.9</f>
        <v>57910.5</v>
      </c>
      <c r="AN37" s="57">
        <f>'BAR BB| Open rates'!AN37*0.85*0.9</f>
        <v>63265.5</v>
      </c>
      <c r="AO37" s="57">
        <f>'BAR BB| Open rates'!AO37*0.85*0.9</f>
        <v>65560.5</v>
      </c>
      <c r="AP37" s="57">
        <f>'BAR BB| Open rates'!AP37*0.85*0.9</f>
        <v>83997</v>
      </c>
      <c r="AQ37" s="57">
        <f>'BAR BB| Open rates'!AQ37*0.85*0.9</f>
        <v>83997</v>
      </c>
      <c r="AR37" s="57">
        <f>'BAR BB| Open rates'!AR37*0.85*0.9</f>
        <v>86215.5</v>
      </c>
      <c r="AS37" s="57">
        <f>'BAR BB| Open rates'!AS37*0.85*0.9</f>
        <v>83997</v>
      </c>
      <c r="AT37" s="57">
        <f>'BAR BB| Open rates'!AT37*0.85*0.9</f>
        <v>86215.5</v>
      </c>
      <c r="AU37" s="57">
        <f>'BAR BB| Open rates'!AU37*0.85*0.9</f>
        <v>83997</v>
      </c>
      <c r="AV37" s="57">
        <f>'BAR BB| Open rates'!AV37*0.85*0.9</f>
        <v>104193</v>
      </c>
      <c r="AW37" s="57">
        <f>'BAR BB| Open rates'!AW37*0.85*0.9</f>
        <v>86139</v>
      </c>
      <c r="AX37" s="57">
        <f>'BAR BB| Open rates'!AX37*0.85*0.9</f>
        <v>71757</v>
      </c>
      <c r="AY37" s="57">
        <f>'BAR BB| Open rates'!AY37*0.85*0.9</f>
        <v>68697</v>
      </c>
      <c r="AZ37" s="57">
        <f>'BAR BB| Open rates'!AZ37*0.85*0.9</f>
        <v>71757</v>
      </c>
      <c r="BA37" s="57">
        <f>'BAR BB| Open rates'!BA37*0.85*0.9</f>
        <v>64872</v>
      </c>
      <c r="BB37" s="57">
        <f>'BAR BB| Open rates'!BB37*0.85*0.9</f>
        <v>63342</v>
      </c>
      <c r="BC37" s="57">
        <f>'BAR BB| Open rates'!BC37*0.85*0.9</f>
        <v>64872</v>
      </c>
      <c r="BD37" s="57">
        <f>'BAR BB| Open rates'!BD37*0.85*0.9</f>
        <v>63342</v>
      </c>
      <c r="BE37" s="57">
        <f>'BAR BB| Open rates'!BE37*0.85*0.9</f>
        <v>47047.5</v>
      </c>
      <c r="BF37" s="57">
        <f>'BAR BB| Open rates'!BF37*0.85*0.9</f>
        <v>45747</v>
      </c>
      <c r="BG37" s="57">
        <f>'BAR BB| Open rates'!BG37*0.85*0.9</f>
        <v>44217</v>
      </c>
      <c r="BH37" s="57">
        <f>'BAR BB| Open rates'!BH37*0.85*0.9</f>
        <v>44217</v>
      </c>
      <c r="BI37" s="57">
        <f>'BAR BB| Open rates'!BI37*0.85*0.9</f>
        <v>43452</v>
      </c>
      <c r="BJ37" s="57">
        <f>'BAR BB| Open rates'!BJ37*0.85*0.9</f>
        <v>44217</v>
      </c>
      <c r="BK37" s="57">
        <f>'BAR BB| Open rates'!BK37*0.85*0.9</f>
        <v>43452</v>
      </c>
      <c r="BL37" s="57">
        <f>'BAR BB| Open rates'!BL37*0.85*0.9</f>
        <v>44217</v>
      </c>
    </row>
    <row r="38" spans="1:64" s="33" customFormat="1" x14ac:dyDescent="0.2">
      <c r="A38" s="237">
        <v>5</v>
      </c>
      <c r="B38" s="57">
        <f>'BAR BB| Open rates'!B38*0.85*0.9</f>
        <v>57910.5</v>
      </c>
      <c r="C38" s="57">
        <f>'BAR BB| Open rates'!C38*0.85*0.9</f>
        <v>54850.5</v>
      </c>
      <c r="D38" s="57">
        <f>'BAR BB| Open rates'!D38*0.85*0.9</f>
        <v>54850.5</v>
      </c>
      <c r="E38" s="57">
        <f>'BAR BB| Open rates'!E38*0.85*0.9</f>
        <v>57910.5</v>
      </c>
      <c r="F38" s="57">
        <f>'BAR BB| Open rates'!F38*0.85*0.9</f>
        <v>54850.5</v>
      </c>
      <c r="G38" s="57">
        <f>'BAR BB| Open rates'!G38*0.85*0.9</f>
        <v>54850.5</v>
      </c>
      <c r="H38" s="57">
        <f>'BAR BB| Open rates'!H38*0.85*0.9</f>
        <v>49495.5</v>
      </c>
      <c r="I38" s="57">
        <f>'BAR BB| Open rates'!I38*0.85*0.9</f>
        <v>47812.5</v>
      </c>
      <c r="J38" s="57">
        <f>'BAR BB| Open rates'!J38*0.85*0.9</f>
        <v>46512</v>
      </c>
      <c r="K38" s="57">
        <f>'BAR BB| Open rates'!K38*0.85*0.9</f>
        <v>44982</v>
      </c>
      <c r="L38" s="57">
        <f>'BAR BB| Open rates'!L38*0.85*0.9</f>
        <v>46512</v>
      </c>
      <c r="M38" s="57">
        <f>'BAR BB| Open rates'!M38*0.85*0.9</f>
        <v>44982</v>
      </c>
      <c r="N38" s="57">
        <f>'BAR BB| Open rates'!N38*0.85*0.9</f>
        <v>46512</v>
      </c>
      <c r="O38" s="57">
        <f>'BAR BB| Open rates'!O38*0.85*0.9</f>
        <v>44982</v>
      </c>
      <c r="P38" s="57">
        <f>'BAR BB| Open rates'!P38*0.85*0.9</f>
        <v>46512</v>
      </c>
      <c r="Q38" s="57">
        <f>'BAR BB| Open rates'!Q38*0.85*0.9</f>
        <v>44982</v>
      </c>
      <c r="R38" s="57">
        <f>'BAR BB| Open rates'!R38*0.85*0.9</f>
        <v>44982</v>
      </c>
      <c r="S38" s="57">
        <f>'BAR BB| Open rates'!S38*0.85*0.9</f>
        <v>46512</v>
      </c>
      <c r="T38" s="57">
        <f>'BAR BB| Open rates'!T38*0.85*0.9</f>
        <v>44982</v>
      </c>
      <c r="U38" s="57">
        <f>'BAR BB| Open rates'!U38*0.85*0.9</f>
        <v>46512</v>
      </c>
      <c r="V38" s="57">
        <f>'BAR BB| Open rates'!V38*0.85*0.9</f>
        <v>46512</v>
      </c>
      <c r="W38" s="57">
        <f>'BAR BB| Open rates'!W38*0.85*0.9</f>
        <v>49495.5</v>
      </c>
      <c r="X38" s="57">
        <f>'BAR BB| Open rates'!X38*0.85*0.9</f>
        <v>54850.5</v>
      </c>
      <c r="Y38" s="57">
        <f>'BAR BB| Open rates'!Y38*0.85*0.9</f>
        <v>192703.5</v>
      </c>
      <c r="Z38" s="57">
        <f>'BAR BB| Open rates'!Z38*0.85*0.9</f>
        <v>207927</v>
      </c>
      <c r="AA38" s="57">
        <f>'BAR BB| Open rates'!AA38*0.85*0.9</f>
        <v>215577</v>
      </c>
      <c r="AB38" s="57">
        <f>'BAR BB| Open rates'!AB38*0.85*0.9</f>
        <v>223303.5</v>
      </c>
      <c r="AC38" s="57">
        <f>'BAR BB| Open rates'!AC38*0.85*0.9</f>
        <v>217642.5</v>
      </c>
      <c r="AD38" s="57">
        <f>'BAR BB| Open rates'!AD38*0.85*0.9</f>
        <v>215577</v>
      </c>
      <c r="AE38" s="57">
        <f>'BAR BB| Open rates'!AE38*0.85*0.9</f>
        <v>93865.5</v>
      </c>
      <c r="AF38" s="57">
        <f>'BAR BB| Open rates'!AF38*0.85*0.9</f>
        <v>86215.5</v>
      </c>
      <c r="AG38" s="57">
        <f>'BAR BB| Open rates'!AG38*0.85*0.9</f>
        <v>57910.5</v>
      </c>
      <c r="AH38" s="57">
        <f>'BAR BB| Open rates'!AH38*0.85*0.9</f>
        <v>61735.5</v>
      </c>
      <c r="AI38" s="57">
        <f>'BAR BB| Open rates'!AI38*0.85*0.9</f>
        <v>60205.5</v>
      </c>
      <c r="AJ38" s="57">
        <f>'BAR BB| Open rates'!AJ38*0.85*0.9</f>
        <v>57910.5</v>
      </c>
      <c r="AK38" s="57">
        <f>'BAR BB| Open rates'!AK38*0.85*0.9</f>
        <v>60205.5</v>
      </c>
      <c r="AL38" s="57">
        <f>'BAR BB| Open rates'!AL38*0.85*0.9</f>
        <v>57910.5</v>
      </c>
      <c r="AM38" s="57">
        <f>'BAR BB| Open rates'!AM38*0.85*0.9</f>
        <v>60205.5</v>
      </c>
      <c r="AN38" s="57">
        <f>'BAR BB| Open rates'!AN38*0.85*0.9</f>
        <v>65560.5</v>
      </c>
      <c r="AO38" s="57">
        <f>'BAR BB| Open rates'!AO38*0.85*0.9</f>
        <v>67855.5</v>
      </c>
      <c r="AP38" s="57">
        <f>'BAR BB| Open rates'!AP38*0.85*0.9</f>
        <v>86292</v>
      </c>
      <c r="AQ38" s="57">
        <f>'BAR BB| Open rates'!AQ38*0.85*0.9</f>
        <v>86292</v>
      </c>
      <c r="AR38" s="57">
        <f>'BAR BB| Open rates'!AR38*0.85*0.9</f>
        <v>88510.5</v>
      </c>
      <c r="AS38" s="57">
        <f>'BAR BB| Open rates'!AS38*0.85*0.9</f>
        <v>86292</v>
      </c>
      <c r="AT38" s="57">
        <f>'BAR BB| Open rates'!AT38*0.85*0.9</f>
        <v>88510.5</v>
      </c>
      <c r="AU38" s="57">
        <f>'BAR BB| Open rates'!AU38*0.85*0.9</f>
        <v>86292</v>
      </c>
      <c r="AV38" s="57">
        <f>'BAR BB| Open rates'!AV38*0.85*0.9</f>
        <v>106488</v>
      </c>
      <c r="AW38" s="57">
        <f>'BAR BB| Open rates'!AW38*0.85*0.9</f>
        <v>88434</v>
      </c>
      <c r="AX38" s="57">
        <f>'BAR BB| Open rates'!AX38*0.85*0.9</f>
        <v>74052</v>
      </c>
      <c r="AY38" s="57">
        <f>'BAR BB| Open rates'!AY38*0.85*0.9</f>
        <v>70992</v>
      </c>
      <c r="AZ38" s="57">
        <f>'BAR BB| Open rates'!AZ38*0.85*0.9</f>
        <v>74052</v>
      </c>
      <c r="BA38" s="57">
        <f>'BAR BB| Open rates'!BA38*0.85*0.9</f>
        <v>67167</v>
      </c>
      <c r="BB38" s="57">
        <f>'BAR BB| Open rates'!BB38*0.85*0.9</f>
        <v>65637</v>
      </c>
      <c r="BC38" s="57">
        <f>'BAR BB| Open rates'!BC38*0.85*0.9</f>
        <v>67167</v>
      </c>
      <c r="BD38" s="57">
        <f>'BAR BB| Open rates'!BD38*0.85*0.9</f>
        <v>65637</v>
      </c>
      <c r="BE38" s="57">
        <f>'BAR BB| Open rates'!BE38*0.85*0.9</f>
        <v>49342.5</v>
      </c>
      <c r="BF38" s="57">
        <f>'BAR BB| Open rates'!BF38*0.85*0.9</f>
        <v>48042</v>
      </c>
      <c r="BG38" s="57">
        <f>'BAR BB| Open rates'!BG38*0.85*0.9</f>
        <v>46512</v>
      </c>
      <c r="BH38" s="57">
        <f>'BAR BB| Open rates'!BH38*0.85*0.9</f>
        <v>46512</v>
      </c>
      <c r="BI38" s="57">
        <f>'BAR BB| Open rates'!BI38*0.85*0.9</f>
        <v>45747</v>
      </c>
      <c r="BJ38" s="57">
        <f>'BAR BB| Open rates'!BJ38*0.85*0.9</f>
        <v>46512</v>
      </c>
      <c r="BK38" s="57">
        <f>'BAR BB| Open rates'!BK38*0.85*0.9</f>
        <v>45747</v>
      </c>
      <c r="BL38" s="57">
        <f>'BAR BB| Open rates'!BL38*0.85*0.9</f>
        <v>46512</v>
      </c>
    </row>
    <row r="39" spans="1:64" s="33" customFormat="1" x14ac:dyDescent="0.2">
      <c r="A39" s="237">
        <v>6</v>
      </c>
      <c r="B39" s="57">
        <f>'BAR BB| Open rates'!B39*0.85*0.9</f>
        <v>59823</v>
      </c>
      <c r="C39" s="57">
        <f>'BAR BB| Open rates'!C39*0.85*0.9</f>
        <v>56763</v>
      </c>
      <c r="D39" s="57">
        <f>'BAR BB| Open rates'!D39*0.85*0.9</f>
        <v>56763</v>
      </c>
      <c r="E39" s="57">
        <f>'BAR BB| Open rates'!E39*0.85*0.9</f>
        <v>59823</v>
      </c>
      <c r="F39" s="57">
        <f>'BAR BB| Open rates'!F39*0.85*0.9</f>
        <v>56763</v>
      </c>
      <c r="G39" s="57">
        <f>'BAR BB| Open rates'!G39*0.85*0.9</f>
        <v>56763</v>
      </c>
      <c r="H39" s="57">
        <f>'BAR BB| Open rates'!H39*0.85*0.9</f>
        <v>51408</v>
      </c>
      <c r="I39" s="57">
        <f>'BAR BB| Open rates'!I39*0.85*0.9</f>
        <v>49725</v>
      </c>
      <c r="J39" s="57">
        <f>'BAR BB| Open rates'!J39*0.85*0.9</f>
        <v>48424.5</v>
      </c>
      <c r="K39" s="57">
        <f>'BAR BB| Open rates'!K39*0.85*0.9</f>
        <v>46894.5</v>
      </c>
      <c r="L39" s="57">
        <f>'BAR BB| Open rates'!L39*0.85*0.9</f>
        <v>48424.5</v>
      </c>
      <c r="M39" s="57">
        <f>'BAR BB| Open rates'!M39*0.85*0.9</f>
        <v>46894.5</v>
      </c>
      <c r="N39" s="57">
        <f>'BAR BB| Open rates'!N39*0.85*0.9</f>
        <v>48424.5</v>
      </c>
      <c r="O39" s="57">
        <f>'BAR BB| Open rates'!O39*0.85*0.9</f>
        <v>46894.5</v>
      </c>
      <c r="P39" s="57">
        <f>'BAR BB| Open rates'!P39*0.85*0.9</f>
        <v>48424.5</v>
      </c>
      <c r="Q39" s="57">
        <f>'BAR BB| Open rates'!Q39*0.85*0.9</f>
        <v>46894.5</v>
      </c>
      <c r="R39" s="57">
        <f>'BAR BB| Open rates'!R39*0.85*0.9</f>
        <v>46894.5</v>
      </c>
      <c r="S39" s="57">
        <f>'BAR BB| Open rates'!S39*0.85*0.9</f>
        <v>48424.5</v>
      </c>
      <c r="T39" s="57">
        <f>'BAR BB| Open rates'!T39*0.85*0.9</f>
        <v>46894.5</v>
      </c>
      <c r="U39" s="57">
        <f>'BAR BB| Open rates'!U39*0.85*0.9</f>
        <v>48424.5</v>
      </c>
      <c r="V39" s="57">
        <f>'BAR BB| Open rates'!V39*0.85*0.9</f>
        <v>48424.5</v>
      </c>
      <c r="W39" s="57">
        <f>'BAR BB| Open rates'!W39*0.85*0.9</f>
        <v>51408</v>
      </c>
      <c r="X39" s="57">
        <f>'BAR BB| Open rates'!X39*0.85*0.9</f>
        <v>56763</v>
      </c>
      <c r="Y39" s="57">
        <f>'BAR BB| Open rates'!Y39*0.85*0.9</f>
        <v>194998.5</v>
      </c>
      <c r="Z39" s="57">
        <f>'BAR BB| Open rates'!Z39*0.85*0.9</f>
        <v>210222</v>
      </c>
      <c r="AA39" s="57">
        <f>'BAR BB| Open rates'!AA39*0.85*0.9</f>
        <v>217872</v>
      </c>
      <c r="AB39" s="57">
        <f>'BAR BB| Open rates'!AB39*0.85*0.9</f>
        <v>225598.5</v>
      </c>
      <c r="AC39" s="57">
        <f>'BAR BB| Open rates'!AC39*0.85*0.9</f>
        <v>219937.5</v>
      </c>
      <c r="AD39" s="57">
        <f>'BAR BB| Open rates'!AD39*0.85*0.9</f>
        <v>217872</v>
      </c>
      <c r="AE39" s="57">
        <f>'BAR BB| Open rates'!AE39*0.85*0.9</f>
        <v>96160.5</v>
      </c>
      <c r="AF39" s="57">
        <f>'BAR BB| Open rates'!AF39*0.85*0.9</f>
        <v>88510.5</v>
      </c>
      <c r="AG39" s="57">
        <f>'BAR BB| Open rates'!AG39*0.85*0.9</f>
        <v>60205.5</v>
      </c>
      <c r="AH39" s="57">
        <f>'BAR BB| Open rates'!AH39*0.85*0.9</f>
        <v>64030.5</v>
      </c>
      <c r="AI39" s="57">
        <f>'BAR BB| Open rates'!AI39*0.85*0.9</f>
        <v>62500.5</v>
      </c>
      <c r="AJ39" s="57">
        <f>'BAR BB| Open rates'!AJ39*0.85*0.9</f>
        <v>60205.5</v>
      </c>
      <c r="AK39" s="57">
        <f>'BAR BB| Open rates'!AK39*0.85*0.9</f>
        <v>62500.5</v>
      </c>
      <c r="AL39" s="57">
        <f>'BAR BB| Open rates'!AL39*0.85*0.9</f>
        <v>60205.5</v>
      </c>
      <c r="AM39" s="57">
        <f>'BAR BB| Open rates'!AM39*0.85*0.9</f>
        <v>62500.5</v>
      </c>
      <c r="AN39" s="57">
        <f>'BAR BB| Open rates'!AN39*0.85*0.9</f>
        <v>67855.5</v>
      </c>
      <c r="AO39" s="57">
        <f>'BAR BB| Open rates'!AO39*0.85*0.9</f>
        <v>70150.5</v>
      </c>
      <c r="AP39" s="57">
        <f>'BAR BB| Open rates'!AP39*0.85*0.9</f>
        <v>88587</v>
      </c>
      <c r="AQ39" s="57">
        <f>'BAR BB| Open rates'!AQ39*0.85*0.9</f>
        <v>88587</v>
      </c>
      <c r="AR39" s="57">
        <f>'BAR BB| Open rates'!AR39*0.85*0.9</f>
        <v>90805.5</v>
      </c>
      <c r="AS39" s="57">
        <f>'BAR BB| Open rates'!AS39*0.85*0.9</f>
        <v>88587</v>
      </c>
      <c r="AT39" s="57">
        <f>'BAR BB| Open rates'!AT39*0.85*0.9</f>
        <v>90805.5</v>
      </c>
      <c r="AU39" s="57">
        <f>'BAR BB| Open rates'!AU39*0.85*0.9</f>
        <v>88587</v>
      </c>
      <c r="AV39" s="57">
        <f>'BAR BB| Open rates'!AV39*0.85*0.9</f>
        <v>108783</v>
      </c>
      <c r="AW39" s="57">
        <f>'BAR BB| Open rates'!AW39*0.85*0.9</f>
        <v>90729</v>
      </c>
      <c r="AX39" s="57">
        <f>'BAR BB| Open rates'!AX39*0.85*0.9</f>
        <v>76347</v>
      </c>
      <c r="AY39" s="57">
        <f>'BAR BB| Open rates'!AY39*0.85*0.9</f>
        <v>73287</v>
      </c>
      <c r="AZ39" s="57">
        <f>'BAR BB| Open rates'!AZ39*0.85*0.9</f>
        <v>76347</v>
      </c>
      <c r="BA39" s="57">
        <f>'BAR BB| Open rates'!BA39*0.85*0.9</f>
        <v>69462</v>
      </c>
      <c r="BB39" s="57">
        <f>'BAR BB| Open rates'!BB39*0.85*0.9</f>
        <v>67932</v>
      </c>
      <c r="BC39" s="57">
        <f>'BAR BB| Open rates'!BC39*0.85*0.9</f>
        <v>69462</v>
      </c>
      <c r="BD39" s="57">
        <f>'BAR BB| Open rates'!BD39*0.85*0.9</f>
        <v>67932</v>
      </c>
      <c r="BE39" s="57">
        <f>'BAR BB| Open rates'!BE39*0.85*0.9</f>
        <v>51637.5</v>
      </c>
      <c r="BF39" s="57">
        <f>'BAR BB| Open rates'!BF39*0.85*0.9</f>
        <v>50337</v>
      </c>
      <c r="BG39" s="57">
        <f>'BAR BB| Open rates'!BG39*0.85*0.9</f>
        <v>48807</v>
      </c>
      <c r="BH39" s="57">
        <f>'BAR BB| Open rates'!BH39*0.85*0.9</f>
        <v>48807</v>
      </c>
      <c r="BI39" s="57">
        <f>'BAR BB| Open rates'!BI39*0.85*0.9</f>
        <v>48042</v>
      </c>
      <c r="BJ39" s="57">
        <f>'BAR BB| Open rates'!BJ39*0.85*0.9</f>
        <v>48807</v>
      </c>
      <c r="BK39" s="57">
        <f>'BAR BB| Open rates'!BK39*0.85*0.9</f>
        <v>48042</v>
      </c>
      <c r="BL39" s="57">
        <f>'BAR BB| Open rates'!BL39*0.85*0.9</f>
        <v>48807</v>
      </c>
    </row>
    <row r="40" spans="1:64" s="33" customFormat="1" ht="24" hidden="1" x14ac:dyDescent="0.2">
      <c r="A40" s="236" t="s">
        <v>183</v>
      </c>
      <c r="B40" s="57"/>
      <c r="C40" s="57"/>
      <c r="D40" s="57"/>
      <c r="E40" s="57"/>
      <c r="F40" s="57"/>
      <c r="G40" s="57"/>
      <c r="H40" s="57"/>
      <c r="I40" s="57"/>
      <c r="J40" s="57"/>
      <c r="K40" s="57"/>
      <c r="L40" s="57"/>
      <c r="M40" s="57"/>
      <c r="N40" s="57"/>
      <c r="O40" s="57"/>
      <c r="P40" s="57"/>
      <c r="Q40" s="57"/>
      <c r="R40" s="57"/>
      <c r="S40" s="57"/>
      <c r="T40" s="57"/>
      <c r="U40" s="57"/>
      <c r="V40" s="194"/>
    </row>
    <row r="41" spans="1:64" s="33" customFormat="1" hidden="1" x14ac:dyDescent="0.2">
      <c r="A41" s="237">
        <v>1</v>
      </c>
      <c r="B41" s="57" t="e">
        <f>'BAR BB| Open rates'!#REF!*0.85*0.9</f>
        <v>#REF!</v>
      </c>
      <c r="C41" s="57" t="e">
        <f>'BAR BB| Open rates'!#REF!*0.85*0.9</f>
        <v>#REF!</v>
      </c>
      <c r="D41" s="57" t="e">
        <f>'BAR BB| Open rates'!#REF!*0.85*0.9</f>
        <v>#REF!</v>
      </c>
      <c r="E41" s="57"/>
      <c r="F41" s="57"/>
      <c r="G41" s="57" t="e">
        <f>'BAR BB| Open rates'!#REF!*0.85*0.9</f>
        <v>#REF!</v>
      </c>
      <c r="H41" s="57">
        <f>'BAR BB| Open rates'!G41*0.85*0.9</f>
        <v>53091</v>
      </c>
      <c r="I41" s="57">
        <f>'BAR BB| Open rates'!I41*0.85*0.9</f>
        <v>46053</v>
      </c>
      <c r="J41" s="57">
        <f>'BAR BB| Open rates'!K41*0.85*0.9</f>
        <v>43222.5</v>
      </c>
      <c r="K41" s="57">
        <f>'BAR BB| Open rates'!L41*0.85*0.9</f>
        <v>44752.5</v>
      </c>
      <c r="L41" s="57">
        <f>'BAR BB| Open rates'!M41*0.85*0.9</f>
        <v>43222.5</v>
      </c>
      <c r="M41" s="57">
        <f>'BAR BB| Open rates'!N41*0.85*0.9</f>
        <v>44752.5</v>
      </c>
      <c r="N41" s="57">
        <f>'BAR BB| Open rates'!O41*0.85*0.9</f>
        <v>43222.5</v>
      </c>
      <c r="O41" s="57">
        <f>'BAR BB| Open rates'!P41*0.85*0.9</f>
        <v>44752.5</v>
      </c>
      <c r="P41" s="57">
        <f>'BAR BB| Open rates'!Q41*0.85*0.9</f>
        <v>43222.5</v>
      </c>
      <c r="Q41" s="57">
        <f>'BAR BB| Open rates'!R41*0.85*0.9</f>
        <v>43222.5</v>
      </c>
      <c r="R41" s="57">
        <f>'BAR BB| Open rates'!S41*0.85*0.9</f>
        <v>44752.5</v>
      </c>
      <c r="S41" s="57">
        <f>'BAR BB| Open rates'!T41*0.85*0.9</f>
        <v>43222.5</v>
      </c>
      <c r="T41" s="57">
        <f>'BAR BB| Open rates'!U41*0.85*0.9</f>
        <v>44752.5</v>
      </c>
      <c r="U41" s="57">
        <f>'BAR BB| Open rates'!W41*0.85*0.9</f>
        <v>47736</v>
      </c>
      <c r="V41" s="194"/>
    </row>
    <row r="42" spans="1:64" s="33" customFormat="1" hidden="1" x14ac:dyDescent="0.2">
      <c r="A42" s="237">
        <v>2</v>
      </c>
      <c r="B42" s="57" t="e">
        <f>'BAR BB| Open rates'!#REF!*0.85*0.9</f>
        <v>#REF!</v>
      </c>
      <c r="C42" s="57" t="e">
        <f>'BAR BB| Open rates'!#REF!*0.85*0.9</f>
        <v>#REF!</v>
      </c>
      <c r="D42" s="57" t="e">
        <f>'BAR BB| Open rates'!#REF!*0.85*0.9</f>
        <v>#REF!</v>
      </c>
      <c r="E42" s="57"/>
      <c r="F42" s="57"/>
      <c r="G42" s="57" t="e">
        <f>'BAR BB| Open rates'!#REF!*0.85*0.9</f>
        <v>#REF!</v>
      </c>
      <c r="H42" s="57">
        <f>'BAR BB| Open rates'!G42*0.85*0.9</f>
        <v>55003.5</v>
      </c>
      <c r="I42" s="57">
        <f>'BAR BB| Open rates'!I42*0.85*0.9</f>
        <v>47965.5</v>
      </c>
      <c r="J42" s="57">
        <f>'BAR BB| Open rates'!K42*0.85*0.9</f>
        <v>45135</v>
      </c>
      <c r="K42" s="57">
        <f>'BAR BB| Open rates'!L42*0.85*0.9</f>
        <v>46665</v>
      </c>
      <c r="L42" s="57">
        <f>'BAR BB| Open rates'!M42*0.85*0.9</f>
        <v>45135</v>
      </c>
      <c r="M42" s="57">
        <f>'BAR BB| Open rates'!N42*0.85*0.9</f>
        <v>46665</v>
      </c>
      <c r="N42" s="57">
        <f>'BAR BB| Open rates'!O42*0.85*0.9</f>
        <v>45135</v>
      </c>
      <c r="O42" s="57">
        <f>'BAR BB| Open rates'!P42*0.85*0.9</f>
        <v>46665</v>
      </c>
      <c r="P42" s="57">
        <f>'BAR BB| Open rates'!Q42*0.85*0.9</f>
        <v>45135</v>
      </c>
      <c r="Q42" s="57">
        <f>'BAR BB| Open rates'!R42*0.85*0.9</f>
        <v>45135</v>
      </c>
      <c r="R42" s="57">
        <f>'BAR BB| Open rates'!S42*0.85*0.9</f>
        <v>46665</v>
      </c>
      <c r="S42" s="57">
        <f>'BAR BB| Open rates'!T42*0.85*0.9</f>
        <v>45135</v>
      </c>
      <c r="T42" s="57">
        <f>'BAR BB| Open rates'!U42*0.85*0.9</f>
        <v>46665</v>
      </c>
      <c r="U42" s="57">
        <f>'BAR BB| Open rates'!W42*0.85*0.9</f>
        <v>49648.5</v>
      </c>
      <c r="V42" s="194"/>
    </row>
    <row r="43" spans="1:64" s="33" customFormat="1" hidden="1" x14ac:dyDescent="0.2">
      <c r="A43" s="237">
        <v>3</v>
      </c>
      <c r="B43" s="57" t="e">
        <f>'BAR BB| Open rates'!#REF!*0.85*0.9</f>
        <v>#REF!</v>
      </c>
      <c r="C43" s="57" t="e">
        <f>'BAR BB| Open rates'!#REF!*0.85*0.9</f>
        <v>#REF!</v>
      </c>
      <c r="D43" s="57" t="e">
        <f>'BAR BB| Open rates'!#REF!*0.85*0.9</f>
        <v>#REF!</v>
      </c>
      <c r="E43" s="57"/>
      <c r="F43" s="57"/>
      <c r="G43" s="57" t="e">
        <f>'BAR BB| Open rates'!#REF!*0.85*0.9</f>
        <v>#REF!</v>
      </c>
      <c r="H43" s="57">
        <f>'BAR BB| Open rates'!G43*0.85*0.9</f>
        <v>56916</v>
      </c>
      <c r="I43" s="57">
        <f>'BAR BB| Open rates'!I43*0.85*0.9</f>
        <v>49878</v>
      </c>
      <c r="J43" s="57">
        <f>'BAR BB| Open rates'!K43*0.85*0.9</f>
        <v>47047.5</v>
      </c>
      <c r="K43" s="57">
        <f>'BAR BB| Open rates'!L43*0.85*0.9</f>
        <v>48577.5</v>
      </c>
      <c r="L43" s="57">
        <f>'BAR BB| Open rates'!M43*0.85*0.9</f>
        <v>47047.5</v>
      </c>
      <c r="M43" s="57">
        <f>'BAR BB| Open rates'!N43*0.85*0.9</f>
        <v>48577.5</v>
      </c>
      <c r="N43" s="57">
        <f>'BAR BB| Open rates'!O43*0.85*0.9</f>
        <v>47047.5</v>
      </c>
      <c r="O43" s="57">
        <f>'BAR BB| Open rates'!P43*0.85*0.9</f>
        <v>48577.5</v>
      </c>
      <c r="P43" s="57">
        <f>'BAR BB| Open rates'!Q43*0.85*0.9</f>
        <v>47047.5</v>
      </c>
      <c r="Q43" s="57">
        <f>'BAR BB| Open rates'!R43*0.85*0.9</f>
        <v>47047.5</v>
      </c>
      <c r="R43" s="57">
        <f>'BAR BB| Open rates'!S43*0.85*0.9</f>
        <v>48577.5</v>
      </c>
      <c r="S43" s="57">
        <f>'BAR BB| Open rates'!T43*0.85*0.9</f>
        <v>47047.5</v>
      </c>
      <c r="T43" s="57">
        <f>'BAR BB| Open rates'!U43*0.85*0.9</f>
        <v>48577.5</v>
      </c>
      <c r="U43" s="57">
        <f>'BAR BB| Open rates'!W43*0.85*0.9</f>
        <v>51561</v>
      </c>
      <c r="V43" s="194"/>
    </row>
    <row r="44" spans="1:64" s="33" customFormat="1" hidden="1" x14ac:dyDescent="0.2">
      <c r="A44" s="237">
        <v>4</v>
      </c>
      <c r="B44" s="57" t="e">
        <f>'BAR BB| Open rates'!#REF!*0.85*0.9</f>
        <v>#REF!</v>
      </c>
      <c r="C44" s="57" t="e">
        <f>'BAR BB| Open rates'!#REF!*0.85*0.9</f>
        <v>#REF!</v>
      </c>
      <c r="D44" s="57" t="e">
        <f>'BAR BB| Open rates'!#REF!*0.85*0.9</f>
        <v>#REF!</v>
      </c>
      <c r="E44" s="57"/>
      <c r="F44" s="57"/>
      <c r="G44" s="57" t="e">
        <f>'BAR BB| Open rates'!#REF!*0.85*0.9</f>
        <v>#REF!</v>
      </c>
      <c r="H44" s="57">
        <f>'BAR BB| Open rates'!G44*0.85*0.9</f>
        <v>58828.5</v>
      </c>
      <c r="I44" s="57">
        <f>'BAR BB| Open rates'!I44*0.85*0.9</f>
        <v>51790.5</v>
      </c>
      <c r="J44" s="57">
        <f>'BAR BB| Open rates'!K44*0.85*0.9</f>
        <v>48960</v>
      </c>
      <c r="K44" s="57">
        <f>'BAR BB| Open rates'!L44*0.85*0.9</f>
        <v>50490</v>
      </c>
      <c r="L44" s="57">
        <f>'BAR BB| Open rates'!M44*0.85*0.9</f>
        <v>48960</v>
      </c>
      <c r="M44" s="57">
        <f>'BAR BB| Open rates'!N44*0.85*0.9</f>
        <v>50490</v>
      </c>
      <c r="N44" s="57">
        <f>'BAR BB| Open rates'!O44*0.85*0.9</f>
        <v>48960</v>
      </c>
      <c r="O44" s="57">
        <f>'BAR BB| Open rates'!P44*0.85*0.9</f>
        <v>50490</v>
      </c>
      <c r="P44" s="57">
        <f>'BAR BB| Open rates'!Q44*0.85*0.9</f>
        <v>48960</v>
      </c>
      <c r="Q44" s="57">
        <f>'BAR BB| Open rates'!R44*0.85*0.9</f>
        <v>48960</v>
      </c>
      <c r="R44" s="57">
        <f>'BAR BB| Open rates'!S44*0.85*0.9</f>
        <v>50490</v>
      </c>
      <c r="S44" s="57">
        <f>'BAR BB| Open rates'!T44*0.85*0.9</f>
        <v>48960</v>
      </c>
      <c r="T44" s="57">
        <f>'BAR BB| Open rates'!U44*0.85*0.9</f>
        <v>50490</v>
      </c>
      <c r="U44" s="57">
        <f>'BAR BB| Open rates'!W44*0.85*0.9</f>
        <v>53473.5</v>
      </c>
      <c r="V44" s="194"/>
    </row>
    <row r="45" spans="1:64" s="33" customFormat="1" hidden="1" x14ac:dyDescent="0.2">
      <c r="A45" s="237">
        <v>5</v>
      </c>
      <c r="B45" s="57" t="e">
        <f>'BAR BB| Open rates'!#REF!*0.85*0.9</f>
        <v>#REF!</v>
      </c>
      <c r="C45" s="57" t="e">
        <f>'BAR BB| Open rates'!#REF!*0.85*0.9</f>
        <v>#REF!</v>
      </c>
      <c r="D45" s="57" t="e">
        <f>'BAR BB| Open rates'!#REF!*0.85*0.9</f>
        <v>#REF!</v>
      </c>
      <c r="E45" s="57"/>
      <c r="F45" s="57"/>
      <c r="G45" s="57" t="e">
        <f>'BAR BB| Open rates'!#REF!*0.85*0.9</f>
        <v>#REF!</v>
      </c>
      <c r="H45" s="57">
        <f>'BAR BB| Open rates'!G45*0.85*0.9</f>
        <v>60741</v>
      </c>
      <c r="I45" s="57">
        <f>'BAR BB| Open rates'!I45*0.85*0.9</f>
        <v>53703</v>
      </c>
      <c r="J45" s="57">
        <f>'BAR BB| Open rates'!K45*0.85*0.9</f>
        <v>50872.5</v>
      </c>
      <c r="K45" s="57">
        <f>'BAR BB| Open rates'!L45*0.85*0.9</f>
        <v>52402.5</v>
      </c>
      <c r="L45" s="57">
        <f>'BAR BB| Open rates'!M45*0.85*0.9</f>
        <v>50872.5</v>
      </c>
      <c r="M45" s="57">
        <f>'BAR BB| Open rates'!N45*0.85*0.9</f>
        <v>52402.5</v>
      </c>
      <c r="N45" s="57">
        <f>'BAR BB| Open rates'!O45*0.85*0.9</f>
        <v>50872.5</v>
      </c>
      <c r="O45" s="57">
        <f>'BAR BB| Open rates'!P45*0.85*0.9</f>
        <v>52402.5</v>
      </c>
      <c r="P45" s="57">
        <f>'BAR BB| Open rates'!Q45*0.85*0.9</f>
        <v>50872.5</v>
      </c>
      <c r="Q45" s="57">
        <f>'BAR BB| Open rates'!R45*0.85*0.9</f>
        <v>50872.5</v>
      </c>
      <c r="R45" s="57">
        <f>'BAR BB| Open rates'!S45*0.85*0.9</f>
        <v>52402.5</v>
      </c>
      <c r="S45" s="57">
        <f>'BAR BB| Open rates'!T45*0.85*0.9</f>
        <v>50872.5</v>
      </c>
      <c r="T45" s="57">
        <f>'BAR BB| Open rates'!U45*0.85*0.9</f>
        <v>52402.5</v>
      </c>
      <c r="U45" s="57">
        <f>'BAR BB| Open rates'!W45*0.85*0.9</f>
        <v>55386</v>
      </c>
      <c r="V45" s="194"/>
    </row>
    <row r="46" spans="1:64" s="33" customFormat="1" hidden="1" x14ac:dyDescent="0.2">
      <c r="A46" s="237">
        <v>6</v>
      </c>
      <c r="B46" s="57" t="e">
        <f>'BAR BB| Open rates'!#REF!*0.85*0.9</f>
        <v>#REF!</v>
      </c>
      <c r="C46" s="57" t="e">
        <f>'BAR BB| Open rates'!#REF!*0.85*0.9</f>
        <v>#REF!</v>
      </c>
      <c r="D46" s="57" t="e">
        <f>'BAR BB| Open rates'!#REF!*0.85*0.9</f>
        <v>#REF!</v>
      </c>
      <c r="E46" s="57"/>
      <c r="F46" s="57"/>
      <c r="G46" s="57" t="e">
        <f>'BAR BB| Open rates'!#REF!*0.85*0.9</f>
        <v>#REF!</v>
      </c>
      <c r="H46" s="57">
        <f>'BAR BB| Open rates'!G46*0.85*0.9</f>
        <v>62653.5</v>
      </c>
      <c r="I46" s="57">
        <f>'BAR BB| Open rates'!I46*0.85*0.9</f>
        <v>55615.5</v>
      </c>
      <c r="J46" s="57">
        <f>'BAR BB| Open rates'!K46*0.85*0.9</f>
        <v>52785</v>
      </c>
      <c r="K46" s="57">
        <f>'BAR BB| Open rates'!L46*0.85*0.9</f>
        <v>54315</v>
      </c>
      <c r="L46" s="57">
        <f>'BAR BB| Open rates'!M46*0.85*0.9</f>
        <v>52785</v>
      </c>
      <c r="M46" s="57">
        <f>'BAR BB| Open rates'!N46*0.85*0.9</f>
        <v>54315</v>
      </c>
      <c r="N46" s="57">
        <f>'BAR BB| Open rates'!O46*0.85*0.9</f>
        <v>52785</v>
      </c>
      <c r="O46" s="57">
        <f>'BAR BB| Open rates'!P46*0.85*0.9</f>
        <v>54315</v>
      </c>
      <c r="P46" s="57">
        <f>'BAR BB| Open rates'!Q46*0.85*0.9</f>
        <v>52785</v>
      </c>
      <c r="Q46" s="57">
        <f>'BAR BB| Open rates'!R46*0.85*0.9</f>
        <v>52785</v>
      </c>
      <c r="R46" s="57">
        <f>'BAR BB| Open rates'!S46*0.85*0.9</f>
        <v>54315</v>
      </c>
      <c r="S46" s="57">
        <f>'BAR BB| Open rates'!T46*0.85*0.9</f>
        <v>52785</v>
      </c>
      <c r="T46" s="57">
        <f>'BAR BB| Open rates'!U46*0.85*0.9</f>
        <v>54315</v>
      </c>
      <c r="U46" s="57">
        <f>'BAR BB| Open rates'!W46*0.85*0.9</f>
        <v>57298.5</v>
      </c>
      <c r="V46" s="194"/>
    </row>
    <row r="47" spans="1:64" s="33" customFormat="1" hidden="1" x14ac:dyDescent="0.2">
      <c r="A47" s="237">
        <v>7</v>
      </c>
      <c r="B47" s="57" t="e">
        <f>'BAR BB| Open rates'!#REF!*0.85*0.9</f>
        <v>#REF!</v>
      </c>
      <c r="C47" s="57" t="e">
        <f>'BAR BB| Open rates'!#REF!*0.85*0.9</f>
        <v>#REF!</v>
      </c>
      <c r="D47" s="57" t="e">
        <f>'BAR BB| Open rates'!#REF!*0.85*0.9</f>
        <v>#REF!</v>
      </c>
      <c r="E47" s="57"/>
      <c r="F47" s="57"/>
      <c r="G47" s="57" t="e">
        <f>'BAR BB| Open rates'!#REF!*0.85*0.9</f>
        <v>#REF!</v>
      </c>
      <c r="H47" s="57">
        <f>'BAR BB| Open rates'!G47*0.85*0.9</f>
        <v>64566</v>
      </c>
      <c r="I47" s="57">
        <f>'BAR BB| Open rates'!I47*0.85*0.9</f>
        <v>57528</v>
      </c>
      <c r="J47" s="57">
        <f>'BAR BB| Open rates'!K47*0.85*0.9</f>
        <v>54697.5</v>
      </c>
      <c r="K47" s="57">
        <f>'BAR BB| Open rates'!L47*0.85*0.9</f>
        <v>56227.5</v>
      </c>
      <c r="L47" s="57">
        <f>'BAR BB| Open rates'!M47*0.85*0.9</f>
        <v>54697.5</v>
      </c>
      <c r="M47" s="57">
        <f>'BAR BB| Open rates'!N47*0.85*0.9</f>
        <v>56227.5</v>
      </c>
      <c r="N47" s="57">
        <f>'BAR BB| Open rates'!O47*0.85*0.9</f>
        <v>54697.5</v>
      </c>
      <c r="O47" s="57">
        <f>'BAR BB| Open rates'!P47*0.85*0.9</f>
        <v>56227.5</v>
      </c>
      <c r="P47" s="57">
        <f>'BAR BB| Open rates'!Q47*0.85*0.9</f>
        <v>54697.5</v>
      </c>
      <c r="Q47" s="57">
        <f>'BAR BB| Open rates'!R47*0.85*0.9</f>
        <v>54697.5</v>
      </c>
      <c r="R47" s="57">
        <f>'BAR BB| Open rates'!S47*0.85*0.9</f>
        <v>56227.5</v>
      </c>
      <c r="S47" s="57">
        <f>'BAR BB| Open rates'!T47*0.85*0.9</f>
        <v>54697.5</v>
      </c>
      <c r="T47" s="57">
        <f>'BAR BB| Open rates'!U47*0.85*0.9</f>
        <v>56227.5</v>
      </c>
      <c r="U47" s="57">
        <f>'BAR BB| Open rates'!W47*0.85*0.9</f>
        <v>59211</v>
      </c>
      <c r="V47" s="194"/>
    </row>
    <row r="48" spans="1:64" s="33" customFormat="1" hidden="1" x14ac:dyDescent="0.2">
      <c r="A48" s="237">
        <v>8</v>
      </c>
      <c r="B48" s="57" t="e">
        <f>'BAR BB| Open rates'!#REF!*0.85*0.9</f>
        <v>#REF!</v>
      </c>
      <c r="C48" s="57" t="e">
        <f>'BAR BB| Open rates'!#REF!*0.85*0.9</f>
        <v>#REF!</v>
      </c>
      <c r="D48" s="57" t="e">
        <f>'BAR BB| Open rates'!#REF!*0.85*0.9</f>
        <v>#REF!</v>
      </c>
      <c r="E48" s="57"/>
      <c r="F48" s="57"/>
      <c r="G48" s="57" t="e">
        <f>'BAR BB| Open rates'!#REF!*0.85*0.9</f>
        <v>#REF!</v>
      </c>
      <c r="H48" s="57">
        <f>'BAR BB| Open rates'!G48*0.85*0.9</f>
        <v>66478.5</v>
      </c>
      <c r="I48" s="57">
        <f>'BAR BB| Open rates'!I48*0.85*0.9</f>
        <v>59440.5</v>
      </c>
      <c r="J48" s="57">
        <f>'BAR BB| Open rates'!K48*0.85*0.9</f>
        <v>56610</v>
      </c>
      <c r="K48" s="57">
        <f>'BAR BB| Open rates'!L48*0.85*0.9</f>
        <v>58140</v>
      </c>
      <c r="L48" s="57">
        <f>'BAR BB| Open rates'!M48*0.85*0.9</f>
        <v>56610</v>
      </c>
      <c r="M48" s="57">
        <f>'BAR BB| Open rates'!N48*0.85*0.9</f>
        <v>58140</v>
      </c>
      <c r="N48" s="57">
        <f>'BAR BB| Open rates'!O48*0.85*0.9</f>
        <v>56610</v>
      </c>
      <c r="O48" s="57">
        <f>'BAR BB| Open rates'!P48*0.85*0.9</f>
        <v>58140</v>
      </c>
      <c r="P48" s="57">
        <f>'BAR BB| Open rates'!Q48*0.85*0.9</f>
        <v>56610</v>
      </c>
      <c r="Q48" s="57">
        <f>'BAR BB| Open rates'!R48*0.85*0.9</f>
        <v>56610</v>
      </c>
      <c r="R48" s="57">
        <f>'BAR BB| Open rates'!S48*0.85*0.9</f>
        <v>58140</v>
      </c>
      <c r="S48" s="57">
        <f>'BAR BB| Open rates'!T48*0.85*0.9</f>
        <v>56610</v>
      </c>
      <c r="T48" s="57">
        <f>'BAR BB| Open rates'!U48*0.85*0.9</f>
        <v>58140</v>
      </c>
      <c r="U48" s="57">
        <f>'BAR BB| Open rates'!W48*0.85*0.9</f>
        <v>61123.5</v>
      </c>
      <c r="V48" s="194"/>
    </row>
    <row r="49" spans="1:22" s="33" customFormat="1" hidden="1" x14ac:dyDescent="0.2">
      <c r="A49" s="236" t="s">
        <v>72</v>
      </c>
      <c r="B49" s="57"/>
      <c r="C49" s="57"/>
      <c r="D49" s="57"/>
      <c r="E49" s="57"/>
      <c r="F49" s="57"/>
      <c r="G49" s="57"/>
      <c r="H49" s="57"/>
      <c r="I49" s="57"/>
      <c r="J49" s="57"/>
      <c r="K49" s="57"/>
      <c r="L49" s="57"/>
      <c r="M49" s="57"/>
      <c r="N49" s="57"/>
      <c r="O49" s="57"/>
      <c r="P49" s="57"/>
      <c r="Q49" s="57"/>
      <c r="R49" s="57"/>
      <c r="S49" s="57"/>
      <c r="T49" s="57"/>
      <c r="U49" s="57"/>
      <c r="V49" s="194"/>
    </row>
    <row r="50" spans="1:22" s="33" customFormat="1" hidden="1" x14ac:dyDescent="0.2">
      <c r="A50" s="237">
        <v>1</v>
      </c>
      <c r="B50" s="57" t="e">
        <f>'BAR BB| Open rates'!#REF!*0.85*0.9</f>
        <v>#REF!</v>
      </c>
      <c r="C50" s="57" t="e">
        <f>'BAR BB| Open rates'!#REF!*0.85*0.9</f>
        <v>#REF!</v>
      </c>
      <c r="D50" s="57" t="e">
        <f>'BAR BB| Open rates'!#REF!*0.85*0.9</f>
        <v>#REF!</v>
      </c>
      <c r="E50" s="57"/>
      <c r="F50" s="57"/>
      <c r="G50" s="57" t="e">
        <f>'BAR BB| Open rates'!#REF!*0.85*0.9</f>
        <v>#REF!</v>
      </c>
      <c r="H50" s="57">
        <f>'BAR BB| Open rates'!G50*0.85*0.9</f>
        <v>72675</v>
      </c>
      <c r="I50" s="57">
        <f>'BAR BB| Open rates'!I50*0.85*0.9</f>
        <v>72675</v>
      </c>
      <c r="J50" s="57">
        <f>'BAR BB| Open rates'!K50*0.85*0.9</f>
        <v>72675</v>
      </c>
      <c r="K50" s="57">
        <f>'BAR BB| Open rates'!L50*0.85*0.9</f>
        <v>72675</v>
      </c>
      <c r="L50" s="57">
        <f>'BAR BB| Open rates'!M50*0.85*0.9</f>
        <v>72675</v>
      </c>
      <c r="M50" s="57">
        <f>'BAR BB| Open rates'!N50*0.85*0.9</f>
        <v>72675</v>
      </c>
      <c r="N50" s="57">
        <f>'BAR BB| Open rates'!O50*0.85*0.9</f>
        <v>72675</v>
      </c>
      <c r="O50" s="57">
        <f>'BAR BB| Open rates'!P50*0.85*0.9</f>
        <v>72675</v>
      </c>
      <c r="P50" s="57">
        <f>'BAR BB| Open rates'!Q50*0.85*0.9</f>
        <v>72675</v>
      </c>
      <c r="Q50" s="57">
        <f>'BAR BB| Open rates'!R50*0.85*0.9</f>
        <v>72675</v>
      </c>
      <c r="R50" s="57">
        <f>'BAR BB| Open rates'!S50*0.85*0.9</f>
        <v>72675</v>
      </c>
      <c r="S50" s="57">
        <f>'BAR BB| Open rates'!T50*0.85*0.9</f>
        <v>72675</v>
      </c>
      <c r="T50" s="57">
        <f>'BAR BB| Open rates'!U50*0.85*0.9</f>
        <v>72675</v>
      </c>
      <c r="U50" s="57">
        <f>'BAR BB| Open rates'!W50*0.85*0.9</f>
        <v>72675</v>
      </c>
      <c r="V50" s="194"/>
    </row>
    <row r="51" spans="1:22" s="33" customFormat="1" hidden="1" x14ac:dyDescent="0.2">
      <c r="A51" s="237">
        <v>2</v>
      </c>
      <c r="B51" s="57" t="e">
        <f>'BAR BB| Open rates'!#REF!*0.85*0.9</f>
        <v>#REF!</v>
      </c>
      <c r="C51" s="57" t="e">
        <f>'BAR BB| Open rates'!#REF!*0.85*0.9</f>
        <v>#REF!</v>
      </c>
      <c r="D51" s="57" t="e">
        <f>'BAR BB| Open rates'!#REF!*0.85*0.9</f>
        <v>#REF!</v>
      </c>
      <c r="E51" s="57"/>
      <c r="F51" s="57"/>
      <c r="G51" s="57" t="e">
        <f>'BAR BB| Open rates'!#REF!*0.85*0.9</f>
        <v>#REF!</v>
      </c>
      <c r="H51" s="57">
        <f>'BAR BB| Open rates'!G51*0.85*0.9</f>
        <v>74587.5</v>
      </c>
      <c r="I51" s="57">
        <f>'BAR BB| Open rates'!I51*0.85*0.9</f>
        <v>74587.5</v>
      </c>
      <c r="J51" s="57">
        <f>'BAR BB| Open rates'!K51*0.85*0.9</f>
        <v>74587.5</v>
      </c>
      <c r="K51" s="57">
        <f>'BAR BB| Open rates'!L51*0.85*0.9</f>
        <v>74587.5</v>
      </c>
      <c r="L51" s="57">
        <f>'BAR BB| Open rates'!M51*0.85*0.9</f>
        <v>74587.5</v>
      </c>
      <c r="M51" s="57">
        <f>'BAR BB| Open rates'!N51*0.85*0.9</f>
        <v>74587.5</v>
      </c>
      <c r="N51" s="57">
        <f>'BAR BB| Open rates'!O51*0.85*0.9</f>
        <v>74587.5</v>
      </c>
      <c r="O51" s="57">
        <f>'BAR BB| Open rates'!P51*0.85*0.9</f>
        <v>74587.5</v>
      </c>
      <c r="P51" s="57">
        <f>'BAR BB| Open rates'!Q51*0.85*0.9</f>
        <v>74587.5</v>
      </c>
      <c r="Q51" s="57">
        <f>'BAR BB| Open rates'!R51*0.85*0.9</f>
        <v>74587.5</v>
      </c>
      <c r="R51" s="57">
        <f>'BAR BB| Open rates'!S51*0.85*0.9</f>
        <v>74587.5</v>
      </c>
      <c r="S51" s="57">
        <f>'BAR BB| Open rates'!T51*0.85*0.9</f>
        <v>74587.5</v>
      </c>
      <c r="T51" s="57">
        <f>'BAR BB| Open rates'!U51*0.85*0.9</f>
        <v>74587.5</v>
      </c>
      <c r="U51" s="57">
        <f>'BAR BB| Open rates'!W51*0.85*0.9</f>
        <v>74587.5</v>
      </c>
      <c r="V51" s="194"/>
    </row>
    <row r="52" spans="1:22" s="33" customFormat="1" ht="24" hidden="1" x14ac:dyDescent="0.2">
      <c r="A52" s="236" t="s">
        <v>184</v>
      </c>
      <c r="B52" s="57"/>
      <c r="C52" s="57"/>
      <c r="D52" s="57"/>
      <c r="E52" s="57"/>
      <c r="F52" s="57"/>
      <c r="G52" s="57"/>
      <c r="H52" s="57"/>
      <c r="I52" s="57"/>
      <c r="J52" s="57"/>
      <c r="K52" s="57"/>
      <c r="L52" s="57"/>
      <c r="M52" s="57"/>
      <c r="N52" s="57"/>
      <c r="O52" s="57"/>
      <c r="P52" s="57"/>
      <c r="Q52" s="57"/>
      <c r="R52" s="57"/>
      <c r="S52" s="57"/>
      <c r="T52" s="57"/>
      <c r="U52" s="57"/>
      <c r="V52" s="194"/>
    </row>
    <row r="53" spans="1:22" s="33" customFormat="1" hidden="1" x14ac:dyDescent="0.2">
      <c r="A53" s="237">
        <v>1</v>
      </c>
      <c r="B53" s="57" t="e">
        <f>'BAR BB| Open rates'!#REF!*0.85*0.9</f>
        <v>#REF!</v>
      </c>
      <c r="C53" s="57" t="e">
        <f>'BAR BB| Open rates'!#REF!*0.85*0.9</f>
        <v>#REF!</v>
      </c>
      <c r="D53" s="57" t="e">
        <f>'BAR BB| Open rates'!#REF!*0.85*0.9</f>
        <v>#REF!</v>
      </c>
      <c r="E53" s="57"/>
      <c r="F53" s="57"/>
      <c r="G53" s="57" t="e">
        <f>'BAR BB| Open rates'!#REF!*0.85*0.9</f>
        <v>#REF!</v>
      </c>
      <c r="H53" s="57">
        <f>'BAR BB| Open rates'!G53*0.85*0.9</f>
        <v>61200</v>
      </c>
      <c r="I53" s="57">
        <f>'BAR BB| Open rates'!I53*0.85*0.9</f>
        <v>61200</v>
      </c>
      <c r="J53" s="57">
        <f>'BAR BB| Open rates'!K53*0.85*0.9</f>
        <v>61200</v>
      </c>
      <c r="K53" s="57">
        <f>'BAR BB| Open rates'!L53*0.85*0.9</f>
        <v>61200</v>
      </c>
      <c r="L53" s="57">
        <f>'BAR BB| Open rates'!M53*0.85*0.9</f>
        <v>61200</v>
      </c>
      <c r="M53" s="57">
        <f>'BAR BB| Open rates'!N53*0.85*0.9</f>
        <v>61200</v>
      </c>
      <c r="N53" s="57">
        <f>'BAR BB| Open rates'!O53*0.85*0.9</f>
        <v>61200</v>
      </c>
      <c r="O53" s="57">
        <f>'BAR BB| Open rates'!P53*0.85*0.9</f>
        <v>61200</v>
      </c>
      <c r="P53" s="57">
        <f>'BAR BB| Open rates'!Q53*0.85*0.9</f>
        <v>61200</v>
      </c>
      <c r="Q53" s="57">
        <f>'BAR BB| Open rates'!R53*0.85*0.9</f>
        <v>61200</v>
      </c>
      <c r="R53" s="57">
        <f>'BAR BB| Open rates'!S53*0.85*0.9</f>
        <v>61200</v>
      </c>
      <c r="S53" s="57">
        <f>'BAR BB| Open rates'!T53*0.85*0.9</f>
        <v>61200</v>
      </c>
      <c r="T53" s="57">
        <f>'BAR BB| Open rates'!U53*0.85*0.9</f>
        <v>61200</v>
      </c>
      <c r="U53" s="57">
        <f>'BAR BB| Open rates'!W53*0.85*0.9</f>
        <v>61200</v>
      </c>
      <c r="V53" s="194"/>
    </row>
    <row r="54" spans="1:22" s="33" customFormat="1" hidden="1" x14ac:dyDescent="0.2">
      <c r="A54" s="237">
        <v>2</v>
      </c>
      <c r="B54" s="57" t="e">
        <f>'BAR BB| Open rates'!#REF!*0.85*0.9</f>
        <v>#REF!</v>
      </c>
      <c r="C54" s="57" t="e">
        <f>'BAR BB| Open rates'!#REF!*0.85*0.9</f>
        <v>#REF!</v>
      </c>
      <c r="D54" s="57" t="e">
        <f>'BAR BB| Open rates'!#REF!*0.85*0.9</f>
        <v>#REF!</v>
      </c>
      <c r="E54" s="57"/>
      <c r="F54" s="57"/>
      <c r="G54" s="57" t="e">
        <f>'BAR BB| Open rates'!#REF!*0.85*0.9</f>
        <v>#REF!</v>
      </c>
      <c r="H54" s="57">
        <f>'BAR BB| Open rates'!G54*0.85*0.9</f>
        <v>63112.5</v>
      </c>
      <c r="I54" s="57">
        <f>'BAR BB| Open rates'!I54*0.85*0.9</f>
        <v>63112.5</v>
      </c>
      <c r="J54" s="57">
        <f>'BAR BB| Open rates'!K54*0.85*0.9</f>
        <v>63112.5</v>
      </c>
      <c r="K54" s="57">
        <f>'BAR BB| Open rates'!L54*0.85*0.9</f>
        <v>63112.5</v>
      </c>
      <c r="L54" s="57">
        <f>'BAR BB| Open rates'!M54*0.85*0.9</f>
        <v>63112.5</v>
      </c>
      <c r="M54" s="57">
        <f>'BAR BB| Open rates'!N54*0.85*0.9</f>
        <v>63112.5</v>
      </c>
      <c r="N54" s="57">
        <f>'BAR BB| Open rates'!O54*0.85*0.9</f>
        <v>63112.5</v>
      </c>
      <c r="O54" s="57">
        <f>'BAR BB| Open rates'!P54*0.85*0.9</f>
        <v>63112.5</v>
      </c>
      <c r="P54" s="57">
        <f>'BAR BB| Open rates'!Q54*0.85*0.9</f>
        <v>63112.5</v>
      </c>
      <c r="Q54" s="57">
        <f>'BAR BB| Open rates'!R54*0.85*0.9</f>
        <v>63112.5</v>
      </c>
      <c r="R54" s="57">
        <f>'BAR BB| Open rates'!S54*0.85*0.9</f>
        <v>63112.5</v>
      </c>
      <c r="S54" s="57">
        <f>'BAR BB| Open rates'!T54*0.85*0.9</f>
        <v>63112.5</v>
      </c>
      <c r="T54" s="57">
        <f>'BAR BB| Open rates'!U54*0.85*0.9</f>
        <v>63112.5</v>
      </c>
      <c r="U54" s="57">
        <f>'BAR BB| Open rates'!W54*0.85*0.9</f>
        <v>63112.5</v>
      </c>
      <c r="V54" s="194"/>
    </row>
    <row r="55" spans="1:22" s="33" customFormat="1" hidden="1" x14ac:dyDescent="0.2">
      <c r="A55" s="237">
        <v>3</v>
      </c>
      <c r="B55" s="57" t="e">
        <f>'BAR BB| Open rates'!#REF!*0.85*0.9</f>
        <v>#REF!</v>
      </c>
      <c r="C55" s="57" t="e">
        <f>'BAR BB| Open rates'!#REF!*0.85*0.9</f>
        <v>#REF!</v>
      </c>
      <c r="D55" s="57" t="e">
        <f>'BAR BB| Open rates'!#REF!*0.85*0.9</f>
        <v>#REF!</v>
      </c>
      <c r="E55" s="57"/>
      <c r="F55" s="57"/>
      <c r="G55" s="57" t="e">
        <f>'BAR BB| Open rates'!#REF!*0.85*0.9</f>
        <v>#REF!</v>
      </c>
      <c r="H55" s="57">
        <f>'BAR BB| Open rates'!G55*0.85*0.9</f>
        <v>65025</v>
      </c>
      <c r="I55" s="57">
        <f>'BAR BB| Open rates'!I55*0.85*0.9</f>
        <v>65025</v>
      </c>
      <c r="J55" s="57">
        <f>'BAR BB| Open rates'!K55*0.85*0.9</f>
        <v>65025</v>
      </c>
      <c r="K55" s="57">
        <f>'BAR BB| Open rates'!L55*0.85*0.9</f>
        <v>65025</v>
      </c>
      <c r="L55" s="57">
        <f>'BAR BB| Open rates'!M55*0.85*0.9</f>
        <v>65025</v>
      </c>
      <c r="M55" s="57">
        <f>'BAR BB| Open rates'!N55*0.85*0.9</f>
        <v>65025</v>
      </c>
      <c r="N55" s="57">
        <f>'BAR BB| Open rates'!O55*0.85*0.9</f>
        <v>65025</v>
      </c>
      <c r="O55" s="57">
        <f>'BAR BB| Open rates'!P55*0.85*0.9</f>
        <v>65025</v>
      </c>
      <c r="P55" s="57">
        <f>'BAR BB| Open rates'!Q55*0.85*0.9</f>
        <v>65025</v>
      </c>
      <c r="Q55" s="57">
        <f>'BAR BB| Open rates'!R55*0.85*0.9</f>
        <v>65025</v>
      </c>
      <c r="R55" s="57">
        <f>'BAR BB| Open rates'!S55*0.85*0.9</f>
        <v>65025</v>
      </c>
      <c r="S55" s="57">
        <f>'BAR BB| Open rates'!T55*0.85*0.9</f>
        <v>65025</v>
      </c>
      <c r="T55" s="57">
        <f>'BAR BB| Open rates'!U55*0.85*0.9</f>
        <v>65025</v>
      </c>
      <c r="U55" s="57">
        <f>'BAR BB| Open rates'!W55*0.85*0.9</f>
        <v>65025</v>
      </c>
      <c r="V55" s="194"/>
    </row>
    <row r="56" spans="1:22" s="33" customFormat="1" hidden="1" x14ac:dyDescent="0.2">
      <c r="A56" s="237">
        <v>4</v>
      </c>
      <c r="B56" s="57" t="e">
        <f>'BAR BB| Open rates'!#REF!*0.85*0.9</f>
        <v>#REF!</v>
      </c>
      <c r="C56" s="57" t="e">
        <f>'BAR BB| Open rates'!#REF!*0.85*0.9</f>
        <v>#REF!</v>
      </c>
      <c r="D56" s="57" t="e">
        <f>'BAR BB| Open rates'!#REF!*0.85*0.9</f>
        <v>#REF!</v>
      </c>
      <c r="E56" s="57"/>
      <c r="F56" s="57"/>
      <c r="G56" s="57" t="e">
        <f>'BAR BB| Open rates'!#REF!*0.85*0.9</f>
        <v>#REF!</v>
      </c>
      <c r="H56" s="57">
        <f>'BAR BB| Open rates'!G56*0.85*0.9</f>
        <v>66937.5</v>
      </c>
      <c r="I56" s="57">
        <f>'BAR BB| Open rates'!I56*0.85*0.9</f>
        <v>66937.5</v>
      </c>
      <c r="J56" s="57">
        <f>'BAR BB| Open rates'!K56*0.85*0.9</f>
        <v>66937.5</v>
      </c>
      <c r="K56" s="57">
        <f>'BAR BB| Open rates'!L56*0.85*0.9</f>
        <v>66937.5</v>
      </c>
      <c r="L56" s="57">
        <f>'BAR BB| Open rates'!M56*0.85*0.9</f>
        <v>66937.5</v>
      </c>
      <c r="M56" s="57">
        <f>'BAR BB| Open rates'!N56*0.85*0.9</f>
        <v>66937.5</v>
      </c>
      <c r="N56" s="57">
        <f>'BAR BB| Open rates'!O56*0.85*0.9</f>
        <v>66937.5</v>
      </c>
      <c r="O56" s="57">
        <f>'BAR BB| Open rates'!P56*0.85*0.9</f>
        <v>66937.5</v>
      </c>
      <c r="P56" s="57">
        <f>'BAR BB| Open rates'!Q56*0.85*0.9</f>
        <v>66937.5</v>
      </c>
      <c r="Q56" s="57">
        <f>'BAR BB| Open rates'!R56*0.85*0.9</f>
        <v>66937.5</v>
      </c>
      <c r="R56" s="57">
        <f>'BAR BB| Open rates'!S56*0.85*0.9</f>
        <v>66937.5</v>
      </c>
      <c r="S56" s="57">
        <f>'BAR BB| Open rates'!T56*0.85*0.9</f>
        <v>66937.5</v>
      </c>
      <c r="T56" s="57">
        <f>'BAR BB| Open rates'!U56*0.85*0.9</f>
        <v>66937.5</v>
      </c>
      <c r="U56" s="57">
        <f>'BAR BB| Open rates'!W56*0.85*0.9</f>
        <v>66937.5</v>
      </c>
      <c r="V56" s="194"/>
    </row>
    <row r="57" spans="1:22" s="33" customFormat="1" hidden="1" x14ac:dyDescent="0.2">
      <c r="A57" s="237">
        <v>5</v>
      </c>
      <c r="B57" s="57" t="e">
        <f>'BAR BB| Open rates'!#REF!*0.85*0.9</f>
        <v>#REF!</v>
      </c>
      <c r="C57" s="57" t="e">
        <f>'BAR BB| Open rates'!#REF!*0.85*0.9</f>
        <v>#REF!</v>
      </c>
      <c r="D57" s="57" t="e">
        <f>'BAR BB| Open rates'!#REF!*0.85*0.9</f>
        <v>#REF!</v>
      </c>
      <c r="E57" s="57"/>
      <c r="F57" s="57"/>
      <c r="G57" s="57" t="e">
        <f>'BAR BB| Open rates'!#REF!*0.85*0.9</f>
        <v>#REF!</v>
      </c>
      <c r="H57" s="57">
        <f>'BAR BB| Open rates'!G57*0.85*0.9</f>
        <v>68850</v>
      </c>
      <c r="I57" s="57">
        <f>'BAR BB| Open rates'!I57*0.85*0.9</f>
        <v>68850</v>
      </c>
      <c r="J57" s="57">
        <f>'BAR BB| Open rates'!K57*0.85*0.9</f>
        <v>68850</v>
      </c>
      <c r="K57" s="57">
        <f>'BAR BB| Open rates'!L57*0.85*0.9</f>
        <v>68850</v>
      </c>
      <c r="L57" s="57">
        <f>'BAR BB| Open rates'!M57*0.85*0.9</f>
        <v>68850</v>
      </c>
      <c r="M57" s="57">
        <f>'BAR BB| Open rates'!N57*0.85*0.9</f>
        <v>68850</v>
      </c>
      <c r="N57" s="57">
        <f>'BAR BB| Open rates'!O57*0.85*0.9</f>
        <v>68850</v>
      </c>
      <c r="O57" s="57">
        <f>'BAR BB| Open rates'!P57*0.85*0.9</f>
        <v>68850</v>
      </c>
      <c r="P57" s="57">
        <f>'BAR BB| Open rates'!Q57*0.85*0.9</f>
        <v>68850</v>
      </c>
      <c r="Q57" s="57">
        <f>'BAR BB| Open rates'!R57*0.85*0.9</f>
        <v>68850</v>
      </c>
      <c r="R57" s="57">
        <f>'BAR BB| Open rates'!S57*0.85*0.9</f>
        <v>68850</v>
      </c>
      <c r="S57" s="57">
        <f>'BAR BB| Open rates'!T57*0.85*0.9</f>
        <v>68850</v>
      </c>
      <c r="T57" s="57">
        <f>'BAR BB| Open rates'!U57*0.85*0.9</f>
        <v>68850</v>
      </c>
      <c r="U57" s="57">
        <f>'BAR BB| Open rates'!W57*0.85*0.9</f>
        <v>68850</v>
      </c>
      <c r="V57" s="194"/>
    </row>
    <row r="58" spans="1:22" s="33" customFormat="1" hidden="1" x14ac:dyDescent="0.2">
      <c r="A58" s="237">
        <v>6</v>
      </c>
      <c r="B58" s="57" t="e">
        <f>'BAR BB| Open rates'!#REF!*0.85*0.9</f>
        <v>#REF!</v>
      </c>
      <c r="C58" s="57" t="e">
        <f>'BAR BB| Open rates'!#REF!*0.85*0.9</f>
        <v>#REF!</v>
      </c>
      <c r="D58" s="57" t="e">
        <f>'BAR BB| Open rates'!#REF!*0.85*0.9</f>
        <v>#REF!</v>
      </c>
      <c r="E58" s="57"/>
      <c r="F58" s="57"/>
      <c r="G58" s="57" t="e">
        <f>'BAR BB| Open rates'!#REF!*0.85*0.9</f>
        <v>#REF!</v>
      </c>
      <c r="H58" s="57">
        <f>'BAR BB| Open rates'!G58*0.85*0.9</f>
        <v>70762.5</v>
      </c>
      <c r="I58" s="57">
        <f>'BAR BB| Open rates'!I58*0.85*0.9</f>
        <v>70762.5</v>
      </c>
      <c r="J58" s="57">
        <f>'BAR BB| Open rates'!K58*0.85*0.9</f>
        <v>70762.5</v>
      </c>
      <c r="K58" s="57">
        <f>'BAR BB| Open rates'!L58*0.85*0.9</f>
        <v>70762.5</v>
      </c>
      <c r="L58" s="57">
        <f>'BAR BB| Open rates'!M58*0.85*0.9</f>
        <v>70762.5</v>
      </c>
      <c r="M58" s="57">
        <f>'BAR BB| Open rates'!N58*0.85*0.9</f>
        <v>70762.5</v>
      </c>
      <c r="N58" s="57">
        <f>'BAR BB| Open rates'!O58*0.85*0.9</f>
        <v>70762.5</v>
      </c>
      <c r="O58" s="57">
        <f>'BAR BB| Open rates'!P58*0.85*0.9</f>
        <v>70762.5</v>
      </c>
      <c r="P58" s="57">
        <f>'BAR BB| Open rates'!Q58*0.85*0.9</f>
        <v>70762.5</v>
      </c>
      <c r="Q58" s="57">
        <f>'BAR BB| Open rates'!R58*0.85*0.9</f>
        <v>70762.5</v>
      </c>
      <c r="R58" s="57">
        <f>'BAR BB| Open rates'!S58*0.85*0.9</f>
        <v>70762.5</v>
      </c>
      <c r="S58" s="57">
        <f>'BAR BB| Open rates'!T58*0.85*0.9</f>
        <v>70762.5</v>
      </c>
      <c r="T58" s="57">
        <f>'BAR BB| Open rates'!U58*0.85*0.9</f>
        <v>70762.5</v>
      </c>
      <c r="U58" s="57">
        <f>'BAR BB| Open rates'!W58*0.85*0.9</f>
        <v>70762.5</v>
      </c>
      <c r="V58" s="194"/>
    </row>
    <row r="59" spans="1:22" s="33" customFormat="1" hidden="1" x14ac:dyDescent="0.2">
      <c r="A59" s="89"/>
    </row>
    <row r="60" spans="1:22" s="33" customFormat="1" x14ac:dyDescent="0.2">
      <c r="A60" s="89"/>
    </row>
    <row r="61" spans="1:22" s="33" customFormat="1" x14ac:dyDescent="0.2">
      <c r="A61" s="330" t="s">
        <v>172</v>
      </c>
    </row>
    <row r="62" spans="1:22" s="33" customFormat="1" x14ac:dyDescent="0.2">
      <c r="A62" s="330"/>
    </row>
    <row r="63" spans="1:22" s="31" customFormat="1" ht="13.5" customHeight="1" x14ac:dyDescent="0.2"/>
    <row r="64" spans="1:22"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423</v>
      </c>
    </row>
    <row r="78" spans="1:1" s="33" customFormat="1" ht="48" x14ac:dyDescent="0.2">
      <c r="A78" s="213" t="s">
        <v>424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L106"/>
  <sheetViews>
    <sheetView workbookViewId="0">
      <pane xSplit="1" ySplit="4" topLeftCell="AO5" activePane="bottomRight" state="frozen"/>
      <selection pane="topRight" activeCell="B1" sqref="B1"/>
      <selection pane="bottomLeft" activeCell="A5" sqref="A5"/>
      <selection pane="bottomRight" activeCell="BG3" sqref="BG3:BH39"/>
    </sheetView>
  </sheetViews>
  <sheetFormatPr defaultColWidth="9.85546875" defaultRowHeight="12.75" x14ac:dyDescent="0.2"/>
  <cols>
    <col min="1" max="1" width="36.7109375" style="32" customWidth="1"/>
    <col min="2" max="22" width="9.85546875" style="32"/>
    <col min="23" max="24" width="9.85546875" style="32" customWidth="1"/>
    <col min="25" max="28" width="9.85546875" style="32" hidden="1" customWidth="1"/>
    <col min="29" max="30" width="0" style="32" hidden="1" customWidth="1"/>
    <col min="31" max="16384" width="9.85546875" style="32"/>
  </cols>
  <sheetData>
    <row r="1" spans="1:64" ht="13.5" customHeight="1" x14ac:dyDescent="0.2">
      <c r="A1" s="63" t="s">
        <v>61</v>
      </c>
    </row>
    <row r="2" spans="1:64" x14ac:dyDescent="0.2">
      <c r="A2" s="11" t="s">
        <v>147</v>
      </c>
    </row>
    <row r="3" spans="1:64" s="33" customFormat="1" ht="26.25" customHeight="1" x14ac:dyDescent="0.2">
      <c r="A3" s="64" t="s">
        <v>97</v>
      </c>
      <c r="B3" s="113">
        <f>'BAR BB| Open rates'!B3</f>
        <v>45953</v>
      </c>
      <c r="C3" s="113">
        <f>'BAR BB| Open rates'!C3</f>
        <v>45954</v>
      </c>
      <c r="D3" s="113">
        <f>'BAR BB| Open rates'!D3</f>
        <v>45955</v>
      </c>
      <c r="E3" s="113">
        <f>'BAR BB| Open rates'!E3</f>
        <v>45958</v>
      </c>
      <c r="F3" s="113">
        <f>'BAR BB| Open rates'!F3</f>
        <v>45959</v>
      </c>
      <c r="G3" s="113">
        <f>'BAR BB| Open rates'!G3</f>
        <v>45962</v>
      </c>
      <c r="H3" s="113">
        <f>'BAR BB| Open rates'!H3</f>
        <v>45965</v>
      </c>
      <c r="I3" s="113">
        <f>'BAR BB| Open rates'!I3</f>
        <v>45966</v>
      </c>
      <c r="J3" s="113">
        <f>'BAR BB| Open rates'!J3</f>
        <v>45968</v>
      </c>
      <c r="K3" s="113">
        <f>'BAR BB| Open rates'!K3</f>
        <v>45970</v>
      </c>
      <c r="L3" s="113">
        <f>'BAR BB| Open rates'!L3</f>
        <v>45975</v>
      </c>
      <c r="M3" s="113">
        <f>'BAR BB| Open rates'!M3</f>
        <v>45977</v>
      </c>
      <c r="N3" s="113">
        <f>'BAR BB| Open rates'!N3</f>
        <v>45982</v>
      </c>
      <c r="O3" s="113">
        <f>'BAR BB| Open rates'!O3</f>
        <v>45984</v>
      </c>
      <c r="P3" s="113">
        <f>'BAR BB| Open rates'!P3</f>
        <v>45989</v>
      </c>
      <c r="Q3" s="113">
        <f>'BAR BB| Open rates'!Q3</f>
        <v>45991</v>
      </c>
      <c r="R3" s="113">
        <f>'BAR BB| Open rates'!R3</f>
        <v>45992</v>
      </c>
      <c r="S3" s="113">
        <f>'BAR BB| Open rates'!S3</f>
        <v>45996</v>
      </c>
      <c r="T3" s="113">
        <f>'BAR BB| Open rates'!T3</f>
        <v>45998</v>
      </c>
      <c r="U3" s="113">
        <f>'BAR BB| Open rates'!U3</f>
        <v>46003</v>
      </c>
      <c r="V3" s="113">
        <f>'BAR BB| Open rates'!V3</f>
        <v>46004</v>
      </c>
      <c r="W3" s="113">
        <f>'BAR BB| Open rates'!W3</f>
        <v>46010</v>
      </c>
      <c r="X3" s="113">
        <f>'BAR BB| Open rates'!X3</f>
        <v>46017</v>
      </c>
      <c r="Y3" s="113">
        <f>'BAR BB| Open rates'!Y3</f>
        <v>46020</v>
      </c>
      <c r="Z3" s="113">
        <f>'BAR BB| Open rates'!Z3</f>
        <v>46021</v>
      </c>
      <c r="AA3" s="113">
        <f>'BAR BB| Open rates'!AA3</f>
        <v>46022</v>
      </c>
      <c r="AB3" s="113">
        <f>'BAR BB| Open rates'!AB3</f>
        <v>46023</v>
      </c>
      <c r="AC3" s="113">
        <f>'BAR BB| Open rates'!AC3</f>
        <v>46028</v>
      </c>
      <c r="AD3" s="113">
        <f>'BAR BB| Open rates'!AD3</f>
        <v>46030</v>
      </c>
      <c r="AE3" s="113">
        <f>'BAR BB| Open rates'!AE3</f>
        <v>46031</v>
      </c>
      <c r="AF3" s="113">
        <f>'BAR BB| Open rates'!AF3</f>
        <v>46032</v>
      </c>
      <c r="AG3" s="113">
        <f>'BAR BB| Open rates'!AG3</f>
        <v>46033</v>
      </c>
      <c r="AH3" s="113">
        <f>'BAR BB| Open rates'!AH3</f>
        <v>46038</v>
      </c>
      <c r="AI3" s="113">
        <f>'BAR BB| Open rates'!AI3</f>
        <v>45675</v>
      </c>
      <c r="AJ3" s="113">
        <f>'BAR BB| Open rates'!AJ3</f>
        <v>46041</v>
      </c>
      <c r="AK3" s="113">
        <f>'BAR BB| Open rates'!AK3</f>
        <v>46045</v>
      </c>
      <c r="AL3" s="113">
        <f>'BAR BB| Open rates'!AL3</f>
        <v>46047</v>
      </c>
      <c r="AM3" s="113">
        <f>'BAR BB| Open rates'!AM3</f>
        <v>46049</v>
      </c>
      <c r="AN3" s="113">
        <f>'BAR BB| Open rates'!AN3</f>
        <v>46052</v>
      </c>
      <c r="AO3" s="113">
        <f>'BAR BB| Open rates'!AO3</f>
        <v>46054</v>
      </c>
      <c r="AP3" s="113">
        <f>'BAR BB| Open rates'!AP3</f>
        <v>46056</v>
      </c>
      <c r="AQ3" s="113">
        <f>'BAR BB| Open rates'!AQ3</f>
        <v>46058</v>
      </c>
      <c r="AR3" s="113">
        <f>'BAR BB| Open rates'!AR3</f>
        <v>46059</v>
      </c>
      <c r="AS3" s="113">
        <f>'BAR BB| Open rates'!AS3</f>
        <v>46061</v>
      </c>
      <c r="AT3" s="113">
        <f>'BAR BB| Open rates'!AT3</f>
        <v>46066</v>
      </c>
      <c r="AU3" s="113">
        <f>'BAR BB| Open rates'!AU3</f>
        <v>46068</v>
      </c>
      <c r="AV3" s="113">
        <f>'BAR BB| Open rates'!AV3</f>
        <v>46072</v>
      </c>
      <c r="AW3" s="113">
        <f>'BAR BB| Open rates'!AW3</f>
        <v>46077</v>
      </c>
      <c r="AX3" s="113">
        <f>'BAR BB| Open rates'!AX3</f>
        <v>46078</v>
      </c>
      <c r="AY3" s="113">
        <f>'BAR BB| Open rates'!AY3</f>
        <v>46082</v>
      </c>
      <c r="AZ3" s="113">
        <f>'BAR BB| Open rates'!AZ3</f>
        <v>46087</v>
      </c>
      <c r="BA3" s="113">
        <f>'BAR BB| Open rates'!BA3</f>
        <v>46091</v>
      </c>
      <c r="BB3" s="113">
        <f>'BAR BB| Open rates'!BB3</f>
        <v>46096</v>
      </c>
      <c r="BC3" s="113">
        <f>'BAR BB| Open rates'!BC3</f>
        <v>46101</v>
      </c>
      <c r="BD3" s="113">
        <f>'BAR BB| Open rates'!BD3</f>
        <v>46103</v>
      </c>
      <c r="BE3" s="113">
        <f>'BAR BB| Open rates'!BE3</f>
        <v>46113</v>
      </c>
      <c r="BF3" s="113">
        <f>'BAR BB| Open rates'!BF3</f>
        <v>46118</v>
      </c>
      <c r="BG3" s="113">
        <f>'BAR BB| Open rates'!BG3</f>
        <v>46124</v>
      </c>
      <c r="BH3" s="113">
        <f>'BAR BB| Open rates'!BH3</f>
        <v>46125</v>
      </c>
      <c r="BI3" s="113">
        <f>'BAR BB| Open rates'!BI3</f>
        <v>46131</v>
      </c>
      <c r="BJ3" s="113">
        <f>'BAR BB| Open rates'!BJ3</f>
        <v>46136</v>
      </c>
      <c r="BK3" s="113">
        <f>'BAR BB| Open rates'!BK3</f>
        <v>46138</v>
      </c>
      <c r="BL3" s="113">
        <f>'BAR BB| Open rates'!BL3</f>
        <v>46142</v>
      </c>
    </row>
    <row r="4" spans="1:64" s="33" customFormat="1" ht="26.25" customHeight="1" x14ac:dyDescent="0.2">
      <c r="A4" s="104"/>
      <c r="B4" s="115">
        <f>'BAR BB| Open rates'!B4</f>
        <v>45953</v>
      </c>
      <c r="C4" s="115">
        <f>'BAR BB| Open rates'!C4</f>
        <v>45954</v>
      </c>
      <c r="D4" s="115">
        <f>'BAR BB| Open rates'!D4</f>
        <v>45957</v>
      </c>
      <c r="E4" s="115">
        <f>'BAR BB| Open rates'!E4</f>
        <v>45958</v>
      </c>
      <c r="F4" s="115">
        <f>'BAR BB| Open rates'!F4</f>
        <v>45961</v>
      </c>
      <c r="G4" s="115">
        <f>'BAR BB| Open rates'!G4</f>
        <v>45964</v>
      </c>
      <c r="H4" s="115">
        <f>'BAR BB| Open rates'!H4</f>
        <v>45965</v>
      </c>
      <c r="I4" s="115">
        <f>'BAR BB| Open rates'!I4</f>
        <v>45967</v>
      </c>
      <c r="J4" s="115">
        <f>'BAR BB| Open rates'!J4</f>
        <v>45969</v>
      </c>
      <c r="K4" s="115">
        <f>'BAR BB| Open rates'!K4</f>
        <v>45974</v>
      </c>
      <c r="L4" s="115">
        <f>'BAR BB| Open rates'!L4</f>
        <v>45976</v>
      </c>
      <c r="M4" s="115">
        <f>'BAR BB| Open rates'!M4</f>
        <v>45981</v>
      </c>
      <c r="N4" s="115">
        <f>'BAR BB| Open rates'!N4</f>
        <v>45983</v>
      </c>
      <c r="O4" s="115">
        <f>'BAR BB| Open rates'!O4</f>
        <v>45988</v>
      </c>
      <c r="P4" s="115">
        <f>'BAR BB| Open rates'!P4</f>
        <v>45990</v>
      </c>
      <c r="Q4" s="115">
        <f>'BAR BB| Open rates'!Q4</f>
        <v>45991</v>
      </c>
      <c r="R4" s="115">
        <f>'BAR BB| Open rates'!R4</f>
        <v>45995</v>
      </c>
      <c r="S4" s="115">
        <f>'BAR BB| Open rates'!S4</f>
        <v>45997</v>
      </c>
      <c r="T4" s="115">
        <f>'BAR BB| Open rates'!T4</f>
        <v>46002</v>
      </c>
      <c r="U4" s="115">
        <f>'BAR BB| Open rates'!U4</f>
        <v>46003</v>
      </c>
      <c r="V4" s="115">
        <f>'BAR BB| Open rates'!V4</f>
        <v>46009</v>
      </c>
      <c r="W4" s="115">
        <f>'BAR BB| Open rates'!W4</f>
        <v>46016</v>
      </c>
      <c r="X4" s="115">
        <f>'BAR BB| Open rates'!X4</f>
        <v>46019</v>
      </c>
      <c r="Y4" s="115">
        <f>'BAR BB| Open rates'!Y4</f>
        <v>46020</v>
      </c>
      <c r="Z4" s="115">
        <f>'BAR BB| Open rates'!Z4</f>
        <v>46021</v>
      </c>
      <c r="AA4" s="115">
        <f>'BAR BB| Open rates'!AA4</f>
        <v>46022</v>
      </c>
      <c r="AB4" s="115">
        <f>'BAR BB| Open rates'!AB4</f>
        <v>46027</v>
      </c>
      <c r="AC4" s="115">
        <f>'BAR BB| Open rates'!AC4</f>
        <v>46029</v>
      </c>
      <c r="AD4" s="115">
        <f>'BAR BB| Open rates'!AD4</f>
        <v>46030</v>
      </c>
      <c r="AE4" s="115">
        <f>'BAR BB| Open rates'!AE4</f>
        <v>46031</v>
      </c>
      <c r="AF4" s="115">
        <f>'BAR BB| Open rates'!AF4</f>
        <v>46032</v>
      </c>
      <c r="AG4" s="115">
        <f>'BAR BB| Open rates'!AG4</f>
        <v>46037</v>
      </c>
      <c r="AH4" s="115">
        <f>'BAR BB| Open rates'!AH4</f>
        <v>46039</v>
      </c>
      <c r="AI4" s="115">
        <f>'BAR BB| Open rates'!AI4</f>
        <v>45675</v>
      </c>
      <c r="AJ4" s="115">
        <f>'BAR BB| Open rates'!AJ4</f>
        <v>46044</v>
      </c>
      <c r="AK4" s="115">
        <f>'BAR BB| Open rates'!AK4</f>
        <v>46046</v>
      </c>
      <c r="AL4" s="115">
        <f>'BAR BB| Open rates'!AL4</f>
        <v>46048</v>
      </c>
      <c r="AM4" s="115">
        <f>'BAR BB| Open rates'!AM4</f>
        <v>46051</v>
      </c>
      <c r="AN4" s="115">
        <f>'BAR BB| Open rates'!AN4</f>
        <v>46053</v>
      </c>
      <c r="AO4" s="115">
        <f>'BAR BB| Open rates'!AO4</f>
        <v>46055</v>
      </c>
      <c r="AP4" s="115">
        <f>'BAR BB| Open rates'!AP4</f>
        <v>46057</v>
      </c>
      <c r="AQ4" s="115">
        <f>'BAR BB| Open rates'!AQ4</f>
        <v>46058</v>
      </c>
      <c r="AR4" s="115">
        <f>'BAR BB| Open rates'!AR4</f>
        <v>46060</v>
      </c>
      <c r="AS4" s="115">
        <f>'BAR BB| Open rates'!AS4</f>
        <v>46065</v>
      </c>
      <c r="AT4" s="115">
        <f>'BAR BB| Open rates'!AT4</f>
        <v>46067</v>
      </c>
      <c r="AU4" s="115">
        <f>'BAR BB| Open rates'!AU4</f>
        <v>46071</v>
      </c>
      <c r="AV4" s="115">
        <f>'BAR BB| Open rates'!AV4</f>
        <v>46076</v>
      </c>
      <c r="AW4" s="115">
        <f>'BAR BB| Open rates'!AW4</f>
        <v>46077</v>
      </c>
      <c r="AX4" s="115">
        <f>'BAR BB| Open rates'!AX4</f>
        <v>46081</v>
      </c>
      <c r="AY4" s="115">
        <f>'BAR BB| Open rates'!AY4</f>
        <v>46086</v>
      </c>
      <c r="AZ4" s="115">
        <f>'BAR BB| Open rates'!AZ4</f>
        <v>46090</v>
      </c>
      <c r="BA4" s="115">
        <f>'BAR BB| Open rates'!BA4</f>
        <v>46095</v>
      </c>
      <c r="BB4" s="115">
        <f>'BAR BB| Open rates'!BB4</f>
        <v>46100</v>
      </c>
      <c r="BC4" s="115">
        <f>'BAR BB| Open rates'!BC4</f>
        <v>46102</v>
      </c>
      <c r="BD4" s="115">
        <f>'BAR BB| Open rates'!BD4</f>
        <v>46112</v>
      </c>
      <c r="BE4" s="115">
        <f>'BAR BB| Open rates'!BE4</f>
        <v>46117</v>
      </c>
      <c r="BF4" s="115">
        <f>'BAR BB| Open rates'!BF4</f>
        <v>46123</v>
      </c>
      <c r="BG4" s="115">
        <f>'BAR BB| Open rates'!BG4</f>
        <v>46124</v>
      </c>
      <c r="BH4" s="115">
        <f>'BAR BB| Open rates'!BH4</f>
        <v>46130</v>
      </c>
      <c r="BI4" s="115">
        <f>'BAR BB| Open rates'!BI4</f>
        <v>46135</v>
      </c>
      <c r="BJ4" s="115">
        <f>'BAR BB| Open rates'!BJ4</f>
        <v>46137</v>
      </c>
      <c r="BK4" s="115">
        <f>'BAR BB| Open rates'!BK4</f>
        <v>46141</v>
      </c>
      <c r="BL4" s="115">
        <f>'BAR BB| Open rates'!BL4</f>
        <v>46142</v>
      </c>
    </row>
    <row r="5" spans="1:64" s="36" customFormat="1" ht="12" customHeight="1" x14ac:dyDescent="0.2">
      <c r="A5" s="184" t="s">
        <v>63</v>
      </c>
    </row>
    <row r="6" spans="1:64" s="36" customFormat="1" ht="12" customHeight="1" x14ac:dyDescent="0.2">
      <c r="A6" s="183">
        <v>1</v>
      </c>
      <c r="B6" s="43">
        <f>'BAR BB| Open rates'!B6*0.9*0.9</f>
        <v>24138</v>
      </c>
      <c r="C6" s="43">
        <f>'BAR BB| Open rates'!C6*0.9*0.9</f>
        <v>20898</v>
      </c>
      <c r="D6" s="43">
        <f>'BAR BB| Open rates'!D6*0.9*0.9</f>
        <v>20898</v>
      </c>
      <c r="E6" s="43">
        <f>'BAR BB| Open rates'!E6*0.9*0.9</f>
        <v>24138</v>
      </c>
      <c r="F6" s="43">
        <f>'BAR BB| Open rates'!F6*0.9*0.9</f>
        <v>20898</v>
      </c>
      <c r="G6" s="43">
        <f>'BAR BB| Open rates'!G6*0.9*0.9</f>
        <v>20898</v>
      </c>
      <c r="H6" s="43">
        <f>'BAR BB| Open rates'!H6*0.9*0.9</f>
        <v>15228</v>
      </c>
      <c r="I6" s="43">
        <f>'BAR BB| Open rates'!I6*0.9*0.9</f>
        <v>13446</v>
      </c>
      <c r="J6" s="43">
        <f>'BAR BB| Open rates'!J6*0.9*0.9</f>
        <v>12069</v>
      </c>
      <c r="K6" s="43">
        <f>'BAR BB| Open rates'!K6*0.9*0.9</f>
        <v>10449</v>
      </c>
      <c r="L6" s="43">
        <f>'BAR BB| Open rates'!L6*0.9*0.9</f>
        <v>12069</v>
      </c>
      <c r="M6" s="43">
        <f>'BAR BB| Open rates'!M6*0.9*0.9</f>
        <v>10449</v>
      </c>
      <c r="N6" s="43">
        <f>'BAR BB| Open rates'!N6*0.9*0.9</f>
        <v>12069</v>
      </c>
      <c r="O6" s="43">
        <f>'BAR BB| Open rates'!O6*0.9*0.9</f>
        <v>10449</v>
      </c>
      <c r="P6" s="43">
        <f>'BAR BB| Open rates'!P6*0.9*0.9</f>
        <v>12069</v>
      </c>
      <c r="Q6" s="43">
        <f>'BAR BB| Open rates'!Q6*0.9*0.9</f>
        <v>10449</v>
      </c>
      <c r="R6" s="43">
        <f>'BAR BB| Open rates'!R6*0.9*0.9</f>
        <v>10449</v>
      </c>
      <c r="S6" s="43">
        <f>'BAR BB| Open rates'!S6*0.9*0.9</f>
        <v>12069</v>
      </c>
      <c r="T6" s="43">
        <f>'BAR BB| Open rates'!T6*0.9*0.9</f>
        <v>10449</v>
      </c>
      <c r="U6" s="43">
        <f>'BAR BB| Open rates'!U6*0.9*0.9</f>
        <v>12069</v>
      </c>
      <c r="V6" s="43">
        <f>'BAR BB| Open rates'!V6*0.9*0.9</f>
        <v>12069</v>
      </c>
      <c r="W6" s="43">
        <f>'BAR BB| Open rates'!W6*0.9*0.9</f>
        <v>15228</v>
      </c>
      <c r="X6" s="43">
        <f>'BAR BB| Open rates'!X6*0.9*0.9</f>
        <v>20898</v>
      </c>
      <c r="Y6" s="43">
        <f>'BAR BB| Open rates'!Y6*0.9*0.9</f>
        <v>32319</v>
      </c>
      <c r="Z6" s="43">
        <f>'BAR BB| Open rates'!Z6*0.9*0.9</f>
        <v>48438</v>
      </c>
      <c r="AA6" s="43">
        <f>'BAR BB| Open rates'!AA6*0.9*0.9</f>
        <v>56538</v>
      </c>
      <c r="AB6" s="43">
        <f>'BAR BB| Open rates'!AB6*0.9*0.9</f>
        <v>64719</v>
      </c>
      <c r="AC6" s="43">
        <f>'BAR BB| Open rates'!AC6*0.9*0.9</f>
        <v>58725</v>
      </c>
      <c r="AD6" s="43">
        <f>'BAR BB| Open rates'!AD6*0.9*0.9</f>
        <v>56538</v>
      </c>
      <c r="AE6" s="43">
        <f>'BAR BB| Open rates'!AE6*0.9*0.9</f>
        <v>56538</v>
      </c>
      <c r="AF6" s="43">
        <f>'BAR BB| Open rates'!AF6*0.9*0.9</f>
        <v>48438</v>
      </c>
      <c r="AG6" s="43">
        <f>'BAR BB| Open rates'!AG6*0.9*0.9</f>
        <v>18468</v>
      </c>
      <c r="AH6" s="43">
        <f>'BAR BB| Open rates'!AH6*0.9*0.9</f>
        <v>22518</v>
      </c>
      <c r="AI6" s="43">
        <f>'BAR BB| Open rates'!AI6*0.9*0.9</f>
        <v>20898</v>
      </c>
      <c r="AJ6" s="43">
        <f>'BAR BB| Open rates'!AJ6*0.9*0.9</f>
        <v>18468</v>
      </c>
      <c r="AK6" s="43">
        <f>'BAR BB| Open rates'!AK6*0.9*0.9</f>
        <v>20898</v>
      </c>
      <c r="AL6" s="43">
        <f>'BAR BB| Open rates'!AL6*0.9*0.9</f>
        <v>18468</v>
      </c>
      <c r="AM6" s="43">
        <f>'BAR BB| Open rates'!AM6*0.9*0.9</f>
        <v>20898</v>
      </c>
      <c r="AN6" s="43">
        <f>'BAR BB| Open rates'!AN6*0.9*0.9</f>
        <v>26568</v>
      </c>
      <c r="AO6" s="43">
        <f>'BAR BB| Open rates'!AO6*0.9*0.9</f>
        <v>28998</v>
      </c>
      <c r="AP6" s="43">
        <f>'BAR BB| Open rates'!AP6*0.9*0.9</f>
        <v>28998</v>
      </c>
      <c r="AQ6" s="43">
        <f>'BAR BB| Open rates'!AQ6*0.9*0.9</f>
        <v>28998</v>
      </c>
      <c r="AR6" s="43">
        <f>'BAR BB| Open rates'!AR6*0.9*0.9</f>
        <v>31347</v>
      </c>
      <c r="AS6" s="43">
        <f>'BAR BB| Open rates'!AS6*0.9*0.9</f>
        <v>28998</v>
      </c>
      <c r="AT6" s="43">
        <f>'BAR BB| Open rates'!AT6*0.9*0.9</f>
        <v>31347</v>
      </c>
      <c r="AU6" s="43">
        <f>'BAR BB| Open rates'!AU6*0.9*0.9</f>
        <v>28998</v>
      </c>
      <c r="AV6" s="43">
        <f>'BAR BB| Open rates'!AV6*0.9*0.9</f>
        <v>42282</v>
      </c>
      <c r="AW6" s="43">
        <f>'BAR BB| Open rates'!AW6*0.9*0.9</f>
        <v>39366</v>
      </c>
      <c r="AX6" s="43">
        <f>'BAR BB| Open rates'!AX6*0.9*0.9</f>
        <v>24138</v>
      </c>
      <c r="AY6" s="43">
        <f>'BAR BB| Open rates'!AY6*0.9*0.9</f>
        <v>20898</v>
      </c>
      <c r="AZ6" s="43">
        <f>'BAR BB| Open rates'!AZ6*0.9*0.9</f>
        <v>24138</v>
      </c>
      <c r="BA6" s="43">
        <f>'BAR BB| Open rates'!BA6*0.9*0.9</f>
        <v>16848</v>
      </c>
      <c r="BB6" s="43">
        <f>'BAR BB| Open rates'!BB6*0.9*0.9</f>
        <v>15228</v>
      </c>
      <c r="BC6" s="43">
        <f>'BAR BB| Open rates'!BC6*0.9*0.9</f>
        <v>16848</v>
      </c>
      <c r="BD6" s="43">
        <f>'BAR BB| Open rates'!BD6*0.9*0.9</f>
        <v>15228</v>
      </c>
      <c r="BE6" s="43">
        <f>'BAR BB| Open rates'!BE6*0.9*0.9</f>
        <v>13446</v>
      </c>
      <c r="BF6" s="43">
        <f>'BAR BB| Open rates'!BF6*0.9*0.9</f>
        <v>12069</v>
      </c>
      <c r="BG6" s="43">
        <f>'BAR BB| Open rates'!BG6*0.9*0.9</f>
        <v>10449</v>
      </c>
      <c r="BH6" s="43">
        <f>'BAR BB| Open rates'!BH6*0.9*0.9</f>
        <v>10449</v>
      </c>
      <c r="BI6" s="43">
        <f>'BAR BB| Open rates'!BI6*0.9*0.9</f>
        <v>9639</v>
      </c>
      <c r="BJ6" s="43">
        <f>'BAR BB| Open rates'!BJ6*0.9*0.9</f>
        <v>10449</v>
      </c>
      <c r="BK6" s="43">
        <f>'BAR BB| Open rates'!BK6*0.9*0.9</f>
        <v>9639</v>
      </c>
      <c r="BL6" s="43">
        <f>'BAR BB| Open rates'!BL6*0.9*0.9</f>
        <v>10449</v>
      </c>
    </row>
    <row r="7" spans="1:64" s="36" customFormat="1" ht="12" customHeight="1" x14ac:dyDescent="0.2">
      <c r="A7" s="183">
        <v>2</v>
      </c>
      <c r="B7" s="43">
        <f>'BAR BB| Open rates'!B7*0.9*0.9</f>
        <v>26163</v>
      </c>
      <c r="C7" s="43">
        <f>'BAR BB| Open rates'!C7*0.9*0.9</f>
        <v>22923</v>
      </c>
      <c r="D7" s="43">
        <f>'BAR BB| Open rates'!D7*0.9*0.9</f>
        <v>22923</v>
      </c>
      <c r="E7" s="43">
        <f>'BAR BB| Open rates'!E7*0.9*0.9</f>
        <v>26163</v>
      </c>
      <c r="F7" s="43">
        <f>'BAR BB| Open rates'!F7*0.9*0.9</f>
        <v>22923</v>
      </c>
      <c r="G7" s="43">
        <f>'BAR BB| Open rates'!G7*0.9*0.9</f>
        <v>22923</v>
      </c>
      <c r="H7" s="43">
        <f>'BAR BB| Open rates'!H7*0.9*0.9</f>
        <v>17253</v>
      </c>
      <c r="I7" s="43">
        <f>'BAR BB| Open rates'!I7*0.9*0.9</f>
        <v>15471</v>
      </c>
      <c r="J7" s="43">
        <f>'BAR BB| Open rates'!J7*0.9*0.9</f>
        <v>14094</v>
      </c>
      <c r="K7" s="43">
        <f>'BAR BB| Open rates'!K7*0.9*0.9</f>
        <v>12474</v>
      </c>
      <c r="L7" s="43">
        <f>'BAR BB| Open rates'!L7*0.9*0.9</f>
        <v>14094</v>
      </c>
      <c r="M7" s="43">
        <f>'BAR BB| Open rates'!M7*0.9*0.9</f>
        <v>12474</v>
      </c>
      <c r="N7" s="43">
        <f>'BAR BB| Open rates'!N7*0.9*0.9</f>
        <v>14094</v>
      </c>
      <c r="O7" s="43">
        <f>'BAR BB| Open rates'!O7*0.9*0.9</f>
        <v>12474</v>
      </c>
      <c r="P7" s="43">
        <f>'BAR BB| Open rates'!P7*0.9*0.9</f>
        <v>14094</v>
      </c>
      <c r="Q7" s="43">
        <f>'BAR BB| Open rates'!Q7*0.9*0.9</f>
        <v>12474</v>
      </c>
      <c r="R7" s="43">
        <f>'BAR BB| Open rates'!R7*0.9*0.9</f>
        <v>12474</v>
      </c>
      <c r="S7" s="43">
        <f>'BAR BB| Open rates'!S7*0.9*0.9</f>
        <v>14094</v>
      </c>
      <c r="T7" s="43">
        <f>'BAR BB| Open rates'!T7*0.9*0.9</f>
        <v>12474</v>
      </c>
      <c r="U7" s="43">
        <f>'BAR BB| Open rates'!U7*0.9*0.9</f>
        <v>14094</v>
      </c>
      <c r="V7" s="43">
        <f>'BAR BB| Open rates'!V7*0.9*0.9</f>
        <v>14094</v>
      </c>
      <c r="W7" s="43">
        <f>'BAR BB| Open rates'!W7*0.9*0.9</f>
        <v>17253</v>
      </c>
      <c r="X7" s="43">
        <f>'BAR BB| Open rates'!X7*0.9*0.9</f>
        <v>23328</v>
      </c>
      <c r="Y7" s="43">
        <f>'BAR BB| Open rates'!Y7*0.9*0.9</f>
        <v>34749</v>
      </c>
      <c r="Z7" s="43">
        <f>'BAR BB| Open rates'!Z7*0.9*0.9</f>
        <v>50868</v>
      </c>
      <c r="AA7" s="43">
        <f>'BAR BB| Open rates'!AA7*0.9*0.9</f>
        <v>58968</v>
      </c>
      <c r="AB7" s="43">
        <f>'BAR BB| Open rates'!AB7*0.9*0.9</f>
        <v>67149</v>
      </c>
      <c r="AC7" s="43">
        <f>'BAR BB| Open rates'!AC7*0.9*0.9</f>
        <v>61155</v>
      </c>
      <c r="AD7" s="43">
        <f>'BAR BB| Open rates'!AD7*0.9*0.9</f>
        <v>58968</v>
      </c>
      <c r="AE7" s="43">
        <f>'BAR BB| Open rates'!AE7*0.9*0.9</f>
        <v>58968</v>
      </c>
      <c r="AF7" s="43">
        <f>'BAR BB| Open rates'!AF7*0.9*0.9</f>
        <v>50868</v>
      </c>
      <c r="AG7" s="43">
        <f>'BAR BB| Open rates'!AG7*0.9*0.9</f>
        <v>20898</v>
      </c>
      <c r="AH7" s="43">
        <f>'BAR BB| Open rates'!AH7*0.9*0.9</f>
        <v>24948</v>
      </c>
      <c r="AI7" s="43">
        <f>'BAR BB| Open rates'!AI7*0.9*0.9</f>
        <v>23328</v>
      </c>
      <c r="AJ7" s="43">
        <f>'BAR BB| Open rates'!AJ7*0.9*0.9</f>
        <v>20898</v>
      </c>
      <c r="AK7" s="43">
        <f>'BAR BB| Open rates'!AK7*0.9*0.9</f>
        <v>23328</v>
      </c>
      <c r="AL7" s="43">
        <f>'BAR BB| Open rates'!AL7*0.9*0.9</f>
        <v>20898</v>
      </c>
      <c r="AM7" s="43">
        <f>'BAR BB| Open rates'!AM7*0.9*0.9</f>
        <v>23328</v>
      </c>
      <c r="AN7" s="43">
        <f>'BAR BB| Open rates'!AN7*0.9*0.9</f>
        <v>28998</v>
      </c>
      <c r="AO7" s="43">
        <f>'BAR BB| Open rates'!AO7*0.9*0.9</f>
        <v>31428</v>
      </c>
      <c r="AP7" s="43">
        <f>'BAR BB| Open rates'!AP7*0.9*0.9</f>
        <v>31428</v>
      </c>
      <c r="AQ7" s="43">
        <f>'BAR BB| Open rates'!AQ7*0.9*0.9</f>
        <v>31428</v>
      </c>
      <c r="AR7" s="43">
        <f>'BAR BB| Open rates'!AR7*0.9*0.9</f>
        <v>33777</v>
      </c>
      <c r="AS7" s="43">
        <f>'BAR BB| Open rates'!AS7*0.9*0.9</f>
        <v>31428</v>
      </c>
      <c r="AT7" s="43">
        <f>'BAR BB| Open rates'!AT7*0.9*0.9</f>
        <v>33777</v>
      </c>
      <c r="AU7" s="43">
        <f>'BAR BB| Open rates'!AU7*0.9*0.9</f>
        <v>31428</v>
      </c>
      <c r="AV7" s="43">
        <f>'BAR BB| Open rates'!AV7*0.9*0.9</f>
        <v>44712</v>
      </c>
      <c r="AW7" s="43">
        <f>'BAR BB| Open rates'!AW7*0.9*0.9</f>
        <v>41796</v>
      </c>
      <c r="AX7" s="43">
        <f>'BAR BB| Open rates'!AX7*0.9*0.9</f>
        <v>26568</v>
      </c>
      <c r="AY7" s="43">
        <f>'BAR BB| Open rates'!AY7*0.9*0.9</f>
        <v>23328</v>
      </c>
      <c r="AZ7" s="43">
        <f>'BAR BB| Open rates'!AZ7*0.9*0.9</f>
        <v>26568</v>
      </c>
      <c r="BA7" s="43">
        <f>'BAR BB| Open rates'!BA7*0.9*0.9</f>
        <v>19278</v>
      </c>
      <c r="BB7" s="43">
        <f>'BAR BB| Open rates'!BB7*0.9*0.9</f>
        <v>17658</v>
      </c>
      <c r="BC7" s="43">
        <f>'BAR BB| Open rates'!BC7*0.9*0.9</f>
        <v>19278</v>
      </c>
      <c r="BD7" s="43">
        <f>'BAR BB| Open rates'!BD7*0.9*0.9</f>
        <v>17658</v>
      </c>
      <c r="BE7" s="43">
        <f>'BAR BB| Open rates'!BE7*0.9*0.9</f>
        <v>15876</v>
      </c>
      <c r="BF7" s="43">
        <f>'BAR BB| Open rates'!BF7*0.9*0.9</f>
        <v>14499</v>
      </c>
      <c r="BG7" s="43">
        <f>'BAR BB| Open rates'!BG7*0.9*0.9</f>
        <v>12879</v>
      </c>
      <c r="BH7" s="43">
        <f>'BAR BB| Open rates'!BH7*0.9*0.9</f>
        <v>12879</v>
      </c>
      <c r="BI7" s="43">
        <f>'BAR BB| Open rates'!BI7*0.9*0.9</f>
        <v>12069</v>
      </c>
      <c r="BJ7" s="43">
        <f>'BAR BB| Open rates'!BJ7*0.9*0.9</f>
        <v>12879</v>
      </c>
      <c r="BK7" s="43">
        <f>'BAR BB| Open rates'!BK7*0.9*0.9</f>
        <v>12069</v>
      </c>
      <c r="BL7" s="43">
        <f>'BAR BB| Open rates'!BL7*0.9*0.9</f>
        <v>12879</v>
      </c>
    </row>
    <row r="8" spans="1:6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s="36" customFormat="1" ht="12" customHeight="1" x14ac:dyDescent="0.2">
      <c r="A9" s="237">
        <v>1</v>
      </c>
      <c r="B9" s="43">
        <f>'BAR BB| Open rates'!B9*0.9*0.9</f>
        <v>26568</v>
      </c>
      <c r="C9" s="43">
        <f>'BAR BB| Open rates'!C9*0.9*0.9</f>
        <v>23328</v>
      </c>
      <c r="D9" s="43">
        <f>'BAR BB| Open rates'!D9*0.9*0.9</f>
        <v>23328</v>
      </c>
      <c r="E9" s="43">
        <f>'BAR BB| Open rates'!E9*0.9*0.9</f>
        <v>26568</v>
      </c>
      <c r="F9" s="43">
        <f>'BAR BB| Open rates'!F9*0.9*0.9</f>
        <v>23328</v>
      </c>
      <c r="G9" s="43">
        <f>'BAR BB| Open rates'!G9*0.9*0.9</f>
        <v>23328</v>
      </c>
      <c r="H9" s="43">
        <f>'BAR BB| Open rates'!H9*0.9*0.9</f>
        <v>17658</v>
      </c>
      <c r="I9" s="43">
        <f>'BAR BB| Open rates'!I9*0.9*0.9</f>
        <v>15876</v>
      </c>
      <c r="J9" s="43">
        <f>'BAR BB| Open rates'!J9*0.9*0.9</f>
        <v>14499</v>
      </c>
      <c r="K9" s="43">
        <f>'BAR BB| Open rates'!K9*0.9*0.9</f>
        <v>12879</v>
      </c>
      <c r="L9" s="43">
        <f>'BAR BB| Open rates'!L9*0.9*0.9</f>
        <v>14499</v>
      </c>
      <c r="M9" s="43">
        <f>'BAR BB| Open rates'!M9*0.9*0.9</f>
        <v>12879</v>
      </c>
      <c r="N9" s="43">
        <f>'BAR BB| Open rates'!N9*0.9*0.9</f>
        <v>14499</v>
      </c>
      <c r="O9" s="43">
        <f>'BAR BB| Open rates'!O9*0.9*0.9</f>
        <v>12879</v>
      </c>
      <c r="P9" s="43">
        <f>'BAR BB| Open rates'!P9*0.9*0.9</f>
        <v>14499</v>
      </c>
      <c r="Q9" s="43">
        <f>'BAR BB| Open rates'!Q9*0.9*0.9</f>
        <v>12879</v>
      </c>
      <c r="R9" s="43">
        <f>'BAR BB| Open rates'!R9*0.9*0.9</f>
        <v>12879</v>
      </c>
      <c r="S9" s="43">
        <f>'BAR BB| Open rates'!S9*0.9*0.9</f>
        <v>14499</v>
      </c>
      <c r="T9" s="43">
        <f>'BAR BB| Open rates'!T9*0.9*0.9</f>
        <v>12879</v>
      </c>
      <c r="U9" s="43">
        <f>'BAR BB| Open rates'!U9*0.9*0.9</f>
        <v>14499</v>
      </c>
      <c r="V9" s="43">
        <f>'BAR BB| Open rates'!V9*0.9*0.9</f>
        <v>14499</v>
      </c>
      <c r="W9" s="43">
        <f>'BAR BB| Open rates'!W9*0.9*0.9</f>
        <v>17658</v>
      </c>
      <c r="X9" s="43">
        <f>'BAR BB| Open rates'!X9*0.9*0.9</f>
        <v>23328</v>
      </c>
      <c r="Y9" s="43">
        <f>'BAR BB| Open rates'!Y9*0.9*0.9</f>
        <v>40419</v>
      </c>
      <c r="Z9" s="43">
        <f>'BAR BB| Open rates'!Z9*0.9*0.9</f>
        <v>56538</v>
      </c>
      <c r="AA9" s="43">
        <f>'BAR BB| Open rates'!AA9*0.9*0.9</f>
        <v>64638</v>
      </c>
      <c r="AB9" s="43">
        <f>'BAR BB| Open rates'!AB9*0.9*0.9</f>
        <v>72819</v>
      </c>
      <c r="AC9" s="43">
        <f>'BAR BB| Open rates'!AC9*0.9*0.9</f>
        <v>66825</v>
      </c>
      <c r="AD9" s="43">
        <f>'BAR BB| Open rates'!AD9*0.9*0.9</f>
        <v>64638</v>
      </c>
      <c r="AE9" s="43">
        <f>'BAR BB| Open rates'!AE9*0.9*0.9</f>
        <v>58968</v>
      </c>
      <c r="AF9" s="43">
        <f>'BAR BB| Open rates'!AF9*0.9*0.9</f>
        <v>50868</v>
      </c>
      <c r="AG9" s="43">
        <f>'BAR BB| Open rates'!AG9*0.9*0.9</f>
        <v>20898</v>
      </c>
      <c r="AH9" s="43">
        <f>'BAR BB| Open rates'!AH9*0.9*0.9</f>
        <v>24948</v>
      </c>
      <c r="AI9" s="43">
        <f>'BAR BB| Open rates'!AI9*0.9*0.9</f>
        <v>23328</v>
      </c>
      <c r="AJ9" s="43">
        <f>'BAR BB| Open rates'!AJ9*0.9*0.9</f>
        <v>20898</v>
      </c>
      <c r="AK9" s="43">
        <f>'BAR BB| Open rates'!AK9*0.9*0.9</f>
        <v>23328</v>
      </c>
      <c r="AL9" s="43">
        <f>'BAR BB| Open rates'!AL9*0.9*0.9</f>
        <v>20898</v>
      </c>
      <c r="AM9" s="43">
        <f>'BAR BB| Open rates'!AM9*0.9*0.9</f>
        <v>23328</v>
      </c>
      <c r="AN9" s="43">
        <f>'BAR BB| Open rates'!AN9*0.9*0.9</f>
        <v>28998</v>
      </c>
      <c r="AO9" s="43">
        <f>'BAR BB| Open rates'!AO9*0.9*0.9</f>
        <v>31428</v>
      </c>
      <c r="AP9" s="43">
        <f>'BAR BB| Open rates'!AP9*0.9*0.9</f>
        <v>31428</v>
      </c>
      <c r="AQ9" s="43">
        <f>'BAR BB| Open rates'!AQ9*0.9*0.9</f>
        <v>31428</v>
      </c>
      <c r="AR9" s="43">
        <f>'BAR BB| Open rates'!AR9*0.9*0.9</f>
        <v>33777</v>
      </c>
      <c r="AS9" s="43">
        <f>'BAR BB| Open rates'!AS9*0.9*0.9</f>
        <v>31428</v>
      </c>
      <c r="AT9" s="43">
        <f>'BAR BB| Open rates'!AT9*0.9*0.9</f>
        <v>33777</v>
      </c>
      <c r="AU9" s="43">
        <f>'BAR BB| Open rates'!AU9*0.9*0.9</f>
        <v>31428</v>
      </c>
      <c r="AV9" s="43">
        <f>'BAR BB| Open rates'!AV9*0.9*0.9</f>
        <v>44712</v>
      </c>
      <c r="AW9" s="43">
        <f>'BAR BB| Open rates'!AW9*0.9*0.9</f>
        <v>41796</v>
      </c>
      <c r="AX9" s="43">
        <f>'BAR BB| Open rates'!AX9*0.9*0.9</f>
        <v>26568</v>
      </c>
      <c r="AY9" s="43">
        <f>'BAR BB| Open rates'!AY9*0.9*0.9</f>
        <v>23328</v>
      </c>
      <c r="AZ9" s="43">
        <f>'BAR BB| Open rates'!AZ9*0.9*0.9</f>
        <v>26568</v>
      </c>
      <c r="BA9" s="43">
        <f>'BAR BB| Open rates'!BA9*0.9*0.9</f>
        <v>19278</v>
      </c>
      <c r="BB9" s="43">
        <f>'BAR BB| Open rates'!BB9*0.9*0.9</f>
        <v>17658</v>
      </c>
      <c r="BC9" s="43">
        <f>'BAR BB| Open rates'!BC9*0.9*0.9</f>
        <v>19278</v>
      </c>
      <c r="BD9" s="43">
        <f>'BAR BB| Open rates'!BD9*0.9*0.9</f>
        <v>17658</v>
      </c>
      <c r="BE9" s="43">
        <f>'BAR BB| Open rates'!BE9*0.9*0.9</f>
        <v>15876</v>
      </c>
      <c r="BF9" s="43">
        <f>'BAR BB| Open rates'!BF9*0.9*0.9</f>
        <v>14499</v>
      </c>
      <c r="BG9" s="43">
        <f>'BAR BB| Open rates'!BG9*0.9*0.9</f>
        <v>12879</v>
      </c>
      <c r="BH9" s="43">
        <f>'BAR BB| Open rates'!BH9*0.9*0.9</f>
        <v>12879</v>
      </c>
      <c r="BI9" s="43">
        <f>'BAR BB| Open rates'!BI9*0.9*0.9</f>
        <v>12069</v>
      </c>
      <c r="BJ9" s="43">
        <f>'BAR BB| Open rates'!BJ9*0.9*0.9</f>
        <v>12879</v>
      </c>
      <c r="BK9" s="43">
        <f>'BAR BB| Open rates'!BK9*0.9*0.9</f>
        <v>12069</v>
      </c>
      <c r="BL9" s="43">
        <f>'BAR BB| Open rates'!BL9*0.9*0.9</f>
        <v>12879</v>
      </c>
    </row>
    <row r="10" spans="1:64" s="36" customFormat="1" ht="12" customHeight="1" x14ac:dyDescent="0.2">
      <c r="A10" s="237">
        <v>2</v>
      </c>
      <c r="B10" s="43">
        <f>'BAR BB| Open rates'!B10*0.9*0.9</f>
        <v>28593</v>
      </c>
      <c r="C10" s="43">
        <f>'BAR BB| Open rates'!C10*0.9*0.9</f>
        <v>25353</v>
      </c>
      <c r="D10" s="43">
        <f>'BAR BB| Open rates'!D10*0.9*0.9</f>
        <v>25353</v>
      </c>
      <c r="E10" s="43">
        <f>'BAR BB| Open rates'!E10*0.9*0.9</f>
        <v>28593</v>
      </c>
      <c r="F10" s="43">
        <f>'BAR BB| Open rates'!F10*0.9*0.9</f>
        <v>25353</v>
      </c>
      <c r="G10" s="43">
        <f>'BAR BB| Open rates'!G10*0.9*0.9</f>
        <v>25353</v>
      </c>
      <c r="H10" s="43">
        <f>'BAR BB| Open rates'!H10*0.9*0.9</f>
        <v>19683</v>
      </c>
      <c r="I10" s="43">
        <f>'BAR BB| Open rates'!I10*0.9*0.9</f>
        <v>17901</v>
      </c>
      <c r="J10" s="43">
        <f>'BAR BB| Open rates'!J10*0.9*0.9</f>
        <v>16524</v>
      </c>
      <c r="K10" s="43">
        <f>'BAR BB| Open rates'!K10*0.9*0.9</f>
        <v>14904</v>
      </c>
      <c r="L10" s="43">
        <f>'BAR BB| Open rates'!L10*0.9*0.9</f>
        <v>16524</v>
      </c>
      <c r="M10" s="43">
        <f>'BAR BB| Open rates'!M10*0.9*0.9</f>
        <v>14904</v>
      </c>
      <c r="N10" s="43">
        <f>'BAR BB| Open rates'!N10*0.9*0.9</f>
        <v>16524</v>
      </c>
      <c r="O10" s="43">
        <f>'BAR BB| Open rates'!O10*0.9*0.9</f>
        <v>14904</v>
      </c>
      <c r="P10" s="43">
        <f>'BAR BB| Open rates'!P10*0.9*0.9</f>
        <v>16524</v>
      </c>
      <c r="Q10" s="43">
        <f>'BAR BB| Open rates'!Q10*0.9*0.9</f>
        <v>14904</v>
      </c>
      <c r="R10" s="43">
        <f>'BAR BB| Open rates'!R10*0.9*0.9</f>
        <v>14904</v>
      </c>
      <c r="S10" s="43">
        <f>'BAR BB| Open rates'!S10*0.9*0.9</f>
        <v>16524</v>
      </c>
      <c r="T10" s="43">
        <f>'BAR BB| Open rates'!T10*0.9*0.9</f>
        <v>14904</v>
      </c>
      <c r="U10" s="43">
        <f>'BAR BB| Open rates'!U10*0.9*0.9</f>
        <v>16524</v>
      </c>
      <c r="V10" s="43">
        <f>'BAR BB| Open rates'!V10*0.9*0.9</f>
        <v>16524</v>
      </c>
      <c r="W10" s="43">
        <f>'BAR BB| Open rates'!W10*0.9*0.9</f>
        <v>19683</v>
      </c>
      <c r="X10" s="43">
        <f>'BAR BB| Open rates'!X10*0.9*0.9</f>
        <v>25353</v>
      </c>
      <c r="Y10" s="43">
        <f>'BAR BB| Open rates'!Y10*0.9*0.9</f>
        <v>42849</v>
      </c>
      <c r="Z10" s="43">
        <f>'BAR BB| Open rates'!Z10*0.9*0.9</f>
        <v>58968</v>
      </c>
      <c r="AA10" s="43">
        <f>'BAR BB| Open rates'!AA10*0.9*0.9</f>
        <v>67068</v>
      </c>
      <c r="AB10" s="43">
        <f>'BAR BB| Open rates'!AB10*0.9*0.9</f>
        <v>75249</v>
      </c>
      <c r="AC10" s="43">
        <f>'BAR BB| Open rates'!AC10*0.9*0.9</f>
        <v>69255</v>
      </c>
      <c r="AD10" s="43">
        <f>'BAR BB| Open rates'!AD10*0.9*0.9</f>
        <v>67068</v>
      </c>
      <c r="AE10" s="43">
        <f>'BAR BB| Open rates'!AE10*0.9*0.9</f>
        <v>61398</v>
      </c>
      <c r="AF10" s="43">
        <f>'BAR BB| Open rates'!AF10*0.9*0.9</f>
        <v>53298</v>
      </c>
      <c r="AG10" s="43">
        <f>'BAR BB| Open rates'!AG10*0.9*0.9</f>
        <v>23328</v>
      </c>
      <c r="AH10" s="43">
        <f>'BAR BB| Open rates'!AH10*0.9*0.9</f>
        <v>27378</v>
      </c>
      <c r="AI10" s="43">
        <f>'BAR BB| Open rates'!AI10*0.9*0.9</f>
        <v>25758</v>
      </c>
      <c r="AJ10" s="43">
        <f>'BAR BB| Open rates'!AJ10*0.9*0.9</f>
        <v>23328</v>
      </c>
      <c r="AK10" s="43">
        <f>'BAR BB| Open rates'!AK10*0.9*0.9</f>
        <v>25758</v>
      </c>
      <c r="AL10" s="43">
        <f>'BAR BB| Open rates'!AL10*0.9*0.9</f>
        <v>23328</v>
      </c>
      <c r="AM10" s="43">
        <f>'BAR BB| Open rates'!AM10*0.9*0.9</f>
        <v>25758</v>
      </c>
      <c r="AN10" s="43">
        <f>'BAR BB| Open rates'!AN10*0.9*0.9</f>
        <v>31428</v>
      </c>
      <c r="AO10" s="43">
        <f>'BAR BB| Open rates'!AO10*0.9*0.9</f>
        <v>33858</v>
      </c>
      <c r="AP10" s="43">
        <f>'BAR BB| Open rates'!AP10*0.9*0.9</f>
        <v>33858</v>
      </c>
      <c r="AQ10" s="43">
        <f>'BAR BB| Open rates'!AQ10*0.9*0.9</f>
        <v>33858</v>
      </c>
      <c r="AR10" s="43">
        <f>'BAR BB| Open rates'!AR10*0.9*0.9</f>
        <v>36207</v>
      </c>
      <c r="AS10" s="43">
        <f>'BAR BB| Open rates'!AS10*0.9*0.9</f>
        <v>33858</v>
      </c>
      <c r="AT10" s="43">
        <f>'BAR BB| Open rates'!AT10*0.9*0.9</f>
        <v>36207</v>
      </c>
      <c r="AU10" s="43">
        <f>'BAR BB| Open rates'!AU10*0.9*0.9</f>
        <v>33858</v>
      </c>
      <c r="AV10" s="43">
        <f>'BAR BB| Open rates'!AV10*0.9*0.9</f>
        <v>47142</v>
      </c>
      <c r="AW10" s="43">
        <f>'BAR BB| Open rates'!AW10*0.9*0.9</f>
        <v>44226</v>
      </c>
      <c r="AX10" s="43">
        <f>'BAR BB| Open rates'!AX10*0.9*0.9</f>
        <v>28998</v>
      </c>
      <c r="AY10" s="43">
        <f>'BAR BB| Open rates'!AY10*0.9*0.9</f>
        <v>25758</v>
      </c>
      <c r="AZ10" s="43">
        <f>'BAR BB| Open rates'!AZ10*0.9*0.9</f>
        <v>28998</v>
      </c>
      <c r="BA10" s="43">
        <f>'BAR BB| Open rates'!BA10*0.9*0.9</f>
        <v>21708</v>
      </c>
      <c r="BB10" s="43">
        <f>'BAR BB| Open rates'!BB10*0.9*0.9</f>
        <v>20088</v>
      </c>
      <c r="BC10" s="43">
        <f>'BAR BB| Open rates'!BC10*0.9*0.9</f>
        <v>21708</v>
      </c>
      <c r="BD10" s="43">
        <f>'BAR BB| Open rates'!BD10*0.9*0.9</f>
        <v>20088</v>
      </c>
      <c r="BE10" s="43">
        <f>'BAR BB| Open rates'!BE10*0.9*0.9</f>
        <v>18306</v>
      </c>
      <c r="BF10" s="43">
        <f>'BAR BB| Open rates'!BF10*0.9*0.9</f>
        <v>16929</v>
      </c>
      <c r="BG10" s="43">
        <f>'BAR BB| Open rates'!BG10*0.9*0.9</f>
        <v>15309</v>
      </c>
      <c r="BH10" s="43">
        <f>'BAR BB| Open rates'!BH10*0.9*0.9</f>
        <v>15309</v>
      </c>
      <c r="BI10" s="43">
        <f>'BAR BB| Open rates'!BI10*0.9*0.9</f>
        <v>14499</v>
      </c>
      <c r="BJ10" s="43">
        <f>'BAR BB| Open rates'!BJ10*0.9*0.9</f>
        <v>15309</v>
      </c>
      <c r="BK10" s="43">
        <f>'BAR BB| Open rates'!BK10*0.9*0.9</f>
        <v>14499</v>
      </c>
      <c r="BL10" s="43">
        <f>'BAR BB| Open rates'!BL10*0.9*0.9</f>
        <v>15309</v>
      </c>
    </row>
    <row r="11" spans="1:6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row>
    <row r="12" spans="1:64" s="36" customFormat="1" ht="12" customHeight="1" x14ac:dyDescent="0.2">
      <c r="A12" s="237">
        <v>1</v>
      </c>
      <c r="B12" s="43">
        <f>'BAR BB| Open rates'!B12*0.9*0.9</f>
        <v>29727</v>
      </c>
      <c r="C12" s="43">
        <f>'BAR BB| Open rates'!C12*0.9*0.9</f>
        <v>26487</v>
      </c>
      <c r="D12" s="43">
        <f>'BAR BB| Open rates'!D12*0.9*0.9</f>
        <v>26487</v>
      </c>
      <c r="E12" s="43">
        <f>'BAR BB| Open rates'!E12*0.9*0.9</f>
        <v>29727</v>
      </c>
      <c r="F12" s="43">
        <f>'BAR BB| Open rates'!F12*0.9*0.9</f>
        <v>26487</v>
      </c>
      <c r="G12" s="43">
        <f>'BAR BB| Open rates'!G12*0.9*0.9</f>
        <v>26487</v>
      </c>
      <c r="H12" s="43">
        <f>'BAR BB| Open rates'!H12*0.9*0.9</f>
        <v>20817</v>
      </c>
      <c r="I12" s="43">
        <f>'BAR BB| Open rates'!I12*0.9*0.9</f>
        <v>19035</v>
      </c>
      <c r="J12" s="43">
        <f>'BAR BB| Open rates'!J12*0.9*0.9</f>
        <v>17658</v>
      </c>
      <c r="K12" s="43">
        <f>'BAR BB| Open rates'!K12*0.9*0.9</f>
        <v>16038</v>
      </c>
      <c r="L12" s="43">
        <f>'BAR BB| Open rates'!L12*0.9*0.9</f>
        <v>17658</v>
      </c>
      <c r="M12" s="43">
        <f>'BAR BB| Open rates'!M12*0.9*0.9</f>
        <v>16038</v>
      </c>
      <c r="N12" s="43">
        <f>'BAR BB| Open rates'!N12*0.9*0.9</f>
        <v>17658</v>
      </c>
      <c r="O12" s="43">
        <f>'BAR BB| Open rates'!O12*0.9*0.9</f>
        <v>16038</v>
      </c>
      <c r="P12" s="43">
        <f>'BAR BB| Open rates'!P12*0.9*0.9</f>
        <v>17658</v>
      </c>
      <c r="Q12" s="43">
        <f>'BAR BB| Open rates'!Q12*0.9*0.9</f>
        <v>16038</v>
      </c>
      <c r="R12" s="43">
        <f>'BAR BB| Open rates'!R12*0.9*0.9</f>
        <v>16038</v>
      </c>
      <c r="S12" s="43">
        <f>'BAR BB| Open rates'!S12*0.9*0.9</f>
        <v>17658</v>
      </c>
      <c r="T12" s="43">
        <f>'BAR BB| Open rates'!T12*0.9*0.9</f>
        <v>16038</v>
      </c>
      <c r="U12" s="43">
        <f>'BAR BB| Open rates'!U12*0.9*0.9</f>
        <v>17658</v>
      </c>
      <c r="V12" s="43">
        <f>'BAR BB| Open rates'!V12*0.9*0.9</f>
        <v>17658</v>
      </c>
      <c r="W12" s="43">
        <f>'BAR BB| Open rates'!W12*0.9*0.9</f>
        <v>20817</v>
      </c>
      <c r="X12" s="43">
        <f>'BAR BB| Open rates'!X12*0.9*0.9</f>
        <v>26487</v>
      </c>
      <c r="Y12" s="43">
        <f>'BAR BB| Open rates'!Y12*0.9*0.9</f>
        <v>64719</v>
      </c>
      <c r="Z12" s="43">
        <f>'BAR BB| Open rates'!Z12*0.9*0.9</f>
        <v>80838</v>
      </c>
      <c r="AA12" s="43">
        <f>'BAR BB| Open rates'!AA12*0.9*0.9</f>
        <v>88938</v>
      </c>
      <c r="AB12" s="43">
        <f>'BAR BB| Open rates'!AB12*0.9*0.9</f>
        <v>97119</v>
      </c>
      <c r="AC12" s="43">
        <f>'BAR BB| Open rates'!AC12*0.9*0.9</f>
        <v>91125</v>
      </c>
      <c r="AD12" s="43">
        <f>'BAR BB| Open rates'!AD12*0.9*0.9</f>
        <v>88938</v>
      </c>
      <c r="AE12" s="43">
        <f>'BAR BB| Open rates'!AE12*0.9*0.9</f>
        <v>63828</v>
      </c>
      <c r="AF12" s="43">
        <f>'BAR BB| Open rates'!AF12*0.9*0.9</f>
        <v>55728</v>
      </c>
      <c r="AG12" s="43">
        <f>'BAR BB| Open rates'!AG12*0.9*0.9</f>
        <v>25758</v>
      </c>
      <c r="AH12" s="43">
        <f>'BAR BB| Open rates'!AH12*0.9*0.9</f>
        <v>29808</v>
      </c>
      <c r="AI12" s="43">
        <f>'BAR BB| Open rates'!AI12*0.9*0.9</f>
        <v>28188</v>
      </c>
      <c r="AJ12" s="43">
        <f>'BAR BB| Open rates'!AJ12*0.9*0.9</f>
        <v>25758</v>
      </c>
      <c r="AK12" s="43">
        <f>'BAR BB| Open rates'!AK12*0.9*0.9</f>
        <v>28188</v>
      </c>
      <c r="AL12" s="43">
        <f>'BAR BB| Open rates'!AL12*0.9*0.9</f>
        <v>25758</v>
      </c>
      <c r="AM12" s="43">
        <f>'BAR BB| Open rates'!AM12*0.9*0.9</f>
        <v>28188</v>
      </c>
      <c r="AN12" s="43">
        <f>'BAR BB| Open rates'!AN12*0.9*0.9</f>
        <v>33858</v>
      </c>
      <c r="AO12" s="43">
        <f>'BAR BB| Open rates'!AO12*0.9*0.9</f>
        <v>36288</v>
      </c>
      <c r="AP12" s="43">
        <f>'BAR BB| Open rates'!AP12*0.9*0.9</f>
        <v>36531</v>
      </c>
      <c r="AQ12" s="43">
        <f>'BAR BB| Open rates'!AQ12*0.9*0.9</f>
        <v>36531</v>
      </c>
      <c r="AR12" s="43">
        <f>'BAR BB| Open rates'!AR12*0.9*0.9</f>
        <v>38880</v>
      </c>
      <c r="AS12" s="43">
        <f>'BAR BB| Open rates'!AS12*0.9*0.9</f>
        <v>36531</v>
      </c>
      <c r="AT12" s="43">
        <f>'BAR BB| Open rates'!AT12*0.9*0.9</f>
        <v>38880</v>
      </c>
      <c r="AU12" s="43">
        <f>'BAR BB| Open rates'!AU12*0.9*0.9</f>
        <v>36531</v>
      </c>
      <c r="AV12" s="43">
        <f>'BAR BB| Open rates'!AV12*0.9*0.9</f>
        <v>54432</v>
      </c>
      <c r="AW12" s="43">
        <f>'BAR BB| Open rates'!AW12*0.9*0.9</f>
        <v>44955</v>
      </c>
      <c r="AX12" s="43">
        <f>'BAR BB| Open rates'!AX12*0.9*0.9</f>
        <v>29727</v>
      </c>
      <c r="AY12" s="43">
        <f>'BAR BB| Open rates'!AY12*0.9*0.9</f>
        <v>26487</v>
      </c>
      <c r="AZ12" s="43">
        <f>'BAR BB| Open rates'!AZ12*0.9*0.9</f>
        <v>29727</v>
      </c>
      <c r="BA12" s="43">
        <f>'BAR BB| Open rates'!BA12*0.9*0.9</f>
        <v>22437</v>
      </c>
      <c r="BB12" s="43">
        <f>'BAR BB| Open rates'!BB12*0.9*0.9</f>
        <v>20817</v>
      </c>
      <c r="BC12" s="43">
        <f>'BAR BB| Open rates'!BC12*0.9*0.9</f>
        <v>22437</v>
      </c>
      <c r="BD12" s="43">
        <f>'BAR BB| Open rates'!BD12*0.9*0.9</f>
        <v>20817</v>
      </c>
      <c r="BE12" s="43">
        <f>'BAR BB| Open rates'!BE12*0.9*0.9</f>
        <v>19035</v>
      </c>
      <c r="BF12" s="43">
        <f>'BAR BB| Open rates'!BF12*0.9*0.9</f>
        <v>17658</v>
      </c>
      <c r="BG12" s="43">
        <f>'BAR BB| Open rates'!BG12*0.9*0.9</f>
        <v>16038</v>
      </c>
      <c r="BH12" s="43">
        <f>'BAR BB| Open rates'!BH12*0.9*0.9</f>
        <v>16038</v>
      </c>
      <c r="BI12" s="43">
        <f>'BAR BB| Open rates'!BI12*0.9*0.9</f>
        <v>15228</v>
      </c>
      <c r="BJ12" s="43">
        <f>'BAR BB| Open rates'!BJ12*0.9*0.9</f>
        <v>16038</v>
      </c>
      <c r="BK12" s="43">
        <f>'BAR BB| Open rates'!BK12*0.9*0.9</f>
        <v>15228</v>
      </c>
      <c r="BL12" s="43">
        <f>'BAR BB| Open rates'!BL12*0.9*0.9</f>
        <v>16038</v>
      </c>
    </row>
    <row r="13" spans="1:64" s="36" customFormat="1" ht="12" customHeight="1" x14ac:dyDescent="0.2">
      <c r="A13" s="237">
        <v>2</v>
      </c>
      <c r="B13" s="43">
        <f>'BAR BB| Open rates'!B13*0.9*0.9</f>
        <v>31752</v>
      </c>
      <c r="C13" s="43">
        <f>'BAR BB| Open rates'!C13*0.9*0.9</f>
        <v>28512</v>
      </c>
      <c r="D13" s="43">
        <f>'BAR BB| Open rates'!D13*0.9*0.9</f>
        <v>28512</v>
      </c>
      <c r="E13" s="43">
        <f>'BAR BB| Open rates'!E13*0.9*0.9</f>
        <v>31752</v>
      </c>
      <c r="F13" s="43">
        <f>'BAR BB| Open rates'!F13*0.9*0.9</f>
        <v>28512</v>
      </c>
      <c r="G13" s="43">
        <f>'BAR BB| Open rates'!G13*0.9*0.9</f>
        <v>28512</v>
      </c>
      <c r="H13" s="43">
        <f>'BAR BB| Open rates'!H13*0.9*0.9</f>
        <v>22842</v>
      </c>
      <c r="I13" s="43">
        <f>'BAR BB| Open rates'!I13*0.9*0.9</f>
        <v>21060</v>
      </c>
      <c r="J13" s="43">
        <f>'BAR BB| Open rates'!J13*0.9*0.9</f>
        <v>19683</v>
      </c>
      <c r="K13" s="43">
        <f>'BAR BB| Open rates'!K13*0.9*0.9</f>
        <v>18063</v>
      </c>
      <c r="L13" s="43">
        <f>'BAR BB| Open rates'!L13*0.9*0.9</f>
        <v>19683</v>
      </c>
      <c r="M13" s="43">
        <f>'BAR BB| Open rates'!M13*0.9*0.9</f>
        <v>18063</v>
      </c>
      <c r="N13" s="43">
        <f>'BAR BB| Open rates'!N13*0.9*0.9</f>
        <v>19683</v>
      </c>
      <c r="O13" s="43">
        <f>'BAR BB| Open rates'!O13*0.9*0.9</f>
        <v>18063</v>
      </c>
      <c r="P13" s="43">
        <f>'BAR BB| Open rates'!P13*0.9*0.9</f>
        <v>19683</v>
      </c>
      <c r="Q13" s="43">
        <f>'BAR BB| Open rates'!Q13*0.9*0.9</f>
        <v>18063</v>
      </c>
      <c r="R13" s="43">
        <f>'BAR BB| Open rates'!R13*0.9*0.9</f>
        <v>18063</v>
      </c>
      <c r="S13" s="43">
        <f>'BAR BB| Open rates'!S13*0.9*0.9</f>
        <v>19683</v>
      </c>
      <c r="T13" s="43">
        <f>'BAR BB| Open rates'!T13*0.9*0.9</f>
        <v>18063</v>
      </c>
      <c r="U13" s="43">
        <f>'BAR BB| Open rates'!U13*0.9*0.9</f>
        <v>19683</v>
      </c>
      <c r="V13" s="43">
        <f>'BAR BB| Open rates'!V13*0.9*0.9</f>
        <v>19683</v>
      </c>
      <c r="W13" s="43">
        <f>'BAR BB| Open rates'!W13*0.9*0.9</f>
        <v>22842</v>
      </c>
      <c r="X13" s="43">
        <f>'BAR BB| Open rates'!X13*0.9*0.9</f>
        <v>28512</v>
      </c>
      <c r="Y13" s="43">
        <f>'BAR BB| Open rates'!Y13*0.9*0.9</f>
        <v>67149</v>
      </c>
      <c r="Z13" s="43">
        <f>'BAR BB| Open rates'!Z13*0.9*0.9</f>
        <v>83268</v>
      </c>
      <c r="AA13" s="43">
        <f>'BAR BB| Open rates'!AA13*0.9*0.9</f>
        <v>91368</v>
      </c>
      <c r="AB13" s="43">
        <f>'BAR BB| Open rates'!AB13*0.9*0.9</f>
        <v>99549</v>
      </c>
      <c r="AC13" s="43">
        <f>'BAR BB| Open rates'!AC13*0.9*0.9</f>
        <v>93555</v>
      </c>
      <c r="AD13" s="43">
        <f>'BAR BB| Open rates'!AD13*0.9*0.9</f>
        <v>91368</v>
      </c>
      <c r="AE13" s="43">
        <f>'BAR BB| Open rates'!AE13*0.9*0.9</f>
        <v>66258</v>
      </c>
      <c r="AF13" s="43">
        <f>'BAR BB| Open rates'!AF13*0.9*0.9</f>
        <v>58158</v>
      </c>
      <c r="AG13" s="43">
        <f>'BAR BB| Open rates'!AG13*0.9*0.9</f>
        <v>28188</v>
      </c>
      <c r="AH13" s="43">
        <f>'BAR BB| Open rates'!AH13*0.9*0.9</f>
        <v>32238</v>
      </c>
      <c r="AI13" s="43">
        <f>'BAR BB| Open rates'!AI13*0.9*0.9</f>
        <v>30618</v>
      </c>
      <c r="AJ13" s="43">
        <f>'BAR BB| Open rates'!AJ13*0.9*0.9</f>
        <v>28188</v>
      </c>
      <c r="AK13" s="43">
        <f>'BAR BB| Open rates'!AK13*0.9*0.9</f>
        <v>30618</v>
      </c>
      <c r="AL13" s="43">
        <f>'BAR BB| Open rates'!AL13*0.9*0.9</f>
        <v>28188</v>
      </c>
      <c r="AM13" s="43">
        <f>'BAR BB| Open rates'!AM13*0.9*0.9</f>
        <v>30618</v>
      </c>
      <c r="AN13" s="43">
        <f>'BAR BB| Open rates'!AN13*0.9*0.9</f>
        <v>36288</v>
      </c>
      <c r="AO13" s="43">
        <f>'BAR BB| Open rates'!AO13*0.9*0.9</f>
        <v>38718</v>
      </c>
      <c r="AP13" s="43">
        <f>'BAR BB| Open rates'!AP13*0.9*0.9</f>
        <v>38961</v>
      </c>
      <c r="AQ13" s="43">
        <f>'BAR BB| Open rates'!AQ13*0.9*0.9</f>
        <v>38961</v>
      </c>
      <c r="AR13" s="43">
        <f>'BAR BB| Open rates'!AR13*0.9*0.9</f>
        <v>41310</v>
      </c>
      <c r="AS13" s="43">
        <f>'BAR BB| Open rates'!AS13*0.9*0.9</f>
        <v>38961</v>
      </c>
      <c r="AT13" s="43">
        <f>'BAR BB| Open rates'!AT13*0.9*0.9</f>
        <v>41310</v>
      </c>
      <c r="AU13" s="43">
        <f>'BAR BB| Open rates'!AU13*0.9*0.9</f>
        <v>38961</v>
      </c>
      <c r="AV13" s="43">
        <f>'BAR BB| Open rates'!AV13*0.9*0.9</f>
        <v>56862</v>
      </c>
      <c r="AW13" s="43">
        <f>'BAR BB| Open rates'!AW13*0.9*0.9</f>
        <v>47385</v>
      </c>
      <c r="AX13" s="43">
        <f>'BAR BB| Open rates'!AX13*0.9*0.9</f>
        <v>32157</v>
      </c>
      <c r="AY13" s="43">
        <f>'BAR BB| Open rates'!AY13*0.9*0.9</f>
        <v>28917</v>
      </c>
      <c r="AZ13" s="43">
        <f>'BAR BB| Open rates'!AZ13*0.9*0.9</f>
        <v>32157</v>
      </c>
      <c r="BA13" s="43">
        <f>'BAR BB| Open rates'!BA13*0.9*0.9</f>
        <v>24867</v>
      </c>
      <c r="BB13" s="43">
        <f>'BAR BB| Open rates'!BB13*0.9*0.9</f>
        <v>23247</v>
      </c>
      <c r="BC13" s="43">
        <f>'BAR BB| Open rates'!BC13*0.9*0.9</f>
        <v>24867</v>
      </c>
      <c r="BD13" s="43">
        <f>'BAR BB| Open rates'!BD13*0.9*0.9</f>
        <v>23247</v>
      </c>
      <c r="BE13" s="43">
        <f>'BAR BB| Open rates'!BE13*0.9*0.9</f>
        <v>21465</v>
      </c>
      <c r="BF13" s="43">
        <f>'BAR BB| Open rates'!BF13*0.9*0.9</f>
        <v>20088</v>
      </c>
      <c r="BG13" s="43">
        <f>'BAR BB| Open rates'!BG13*0.9*0.9</f>
        <v>18468</v>
      </c>
      <c r="BH13" s="43">
        <f>'BAR BB| Open rates'!BH13*0.9*0.9</f>
        <v>18468</v>
      </c>
      <c r="BI13" s="43">
        <f>'BAR BB| Open rates'!BI13*0.9*0.9</f>
        <v>17658</v>
      </c>
      <c r="BJ13" s="43">
        <f>'BAR BB| Open rates'!BJ13*0.9*0.9</f>
        <v>18468</v>
      </c>
      <c r="BK13" s="43">
        <f>'BAR BB| Open rates'!BK13*0.9*0.9</f>
        <v>17658</v>
      </c>
      <c r="BL13" s="43">
        <f>'BAR BB| Open rates'!BL13*0.9*0.9</f>
        <v>18468</v>
      </c>
    </row>
    <row r="14" spans="1:6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4" s="36" customFormat="1" ht="12" customHeight="1" x14ac:dyDescent="0.2">
      <c r="A15" s="237">
        <v>1</v>
      </c>
      <c r="B15" s="43">
        <f>'BAR BB| Open rates'!B15*0.9*0.9</f>
        <v>35397</v>
      </c>
      <c r="C15" s="43">
        <f>'BAR BB| Open rates'!C15*0.9*0.9</f>
        <v>32157</v>
      </c>
      <c r="D15" s="43">
        <f>'BAR BB| Open rates'!D15*0.9*0.9</f>
        <v>32157</v>
      </c>
      <c r="E15" s="43">
        <f>'BAR BB| Open rates'!E15*0.9*0.9</f>
        <v>35397</v>
      </c>
      <c r="F15" s="43">
        <f>'BAR BB| Open rates'!F15*0.9*0.9</f>
        <v>32157</v>
      </c>
      <c r="G15" s="43">
        <f>'BAR BB| Open rates'!G15*0.9*0.9</f>
        <v>32157</v>
      </c>
      <c r="H15" s="43">
        <f>'BAR BB| Open rates'!H15*0.9*0.9</f>
        <v>26487</v>
      </c>
      <c r="I15" s="43">
        <f>'BAR BB| Open rates'!I15*0.9*0.9</f>
        <v>24705</v>
      </c>
      <c r="J15" s="43">
        <f>'BAR BB| Open rates'!J15*0.9*0.9</f>
        <v>23328</v>
      </c>
      <c r="K15" s="43">
        <f>'BAR BB| Open rates'!K15*0.9*0.9</f>
        <v>21708</v>
      </c>
      <c r="L15" s="43">
        <f>'BAR BB| Open rates'!L15*0.9*0.9</f>
        <v>23328</v>
      </c>
      <c r="M15" s="43">
        <f>'BAR BB| Open rates'!M15*0.9*0.9</f>
        <v>21708</v>
      </c>
      <c r="N15" s="43">
        <f>'BAR BB| Open rates'!N15*0.9*0.9</f>
        <v>23328</v>
      </c>
      <c r="O15" s="43">
        <f>'BAR BB| Open rates'!O15*0.9*0.9</f>
        <v>21708</v>
      </c>
      <c r="P15" s="43">
        <f>'BAR BB| Open rates'!P15*0.9*0.9</f>
        <v>23328</v>
      </c>
      <c r="Q15" s="43">
        <f>'BAR BB| Open rates'!Q15*0.9*0.9</f>
        <v>21708</v>
      </c>
      <c r="R15" s="43">
        <f>'BAR BB| Open rates'!R15*0.9*0.9</f>
        <v>21708</v>
      </c>
      <c r="S15" s="43">
        <f>'BAR BB| Open rates'!S15*0.9*0.9</f>
        <v>23328</v>
      </c>
      <c r="T15" s="43">
        <f>'BAR BB| Open rates'!T15*0.9*0.9</f>
        <v>21708</v>
      </c>
      <c r="U15" s="43">
        <f>'BAR BB| Open rates'!U15*0.9*0.9</f>
        <v>23328</v>
      </c>
      <c r="V15" s="43">
        <f>'BAR BB| Open rates'!V15*0.9*0.9</f>
        <v>23328</v>
      </c>
      <c r="W15" s="43">
        <f>'BAR BB| Open rates'!W15*0.9*0.9</f>
        <v>26487</v>
      </c>
      <c r="X15" s="43">
        <f>'BAR BB| Open rates'!X15*0.9*0.9</f>
        <v>32157</v>
      </c>
      <c r="Y15" s="43">
        <f>'BAR BB| Open rates'!Y15*0.9*0.9</f>
        <v>89019</v>
      </c>
      <c r="Z15" s="43">
        <f>'BAR BB| Open rates'!Z15*0.9*0.9</f>
        <v>105138</v>
      </c>
      <c r="AA15" s="43">
        <f>'BAR BB| Open rates'!AA15*0.9*0.9</f>
        <v>113238</v>
      </c>
      <c r="AB15" s="43">
        <f>'BAR BB| Open rates'!AB15*0.9*0.9</f>
        <v>121419</v>
      </c>
      <c r="AC15" s="43">
        <f>'BAR BB| Open rates'!AC15*0.9*0.9</f>
        <v>115425</v>
      </c>
      <c r="AD15" s="43">
        <f>'BAR BB| Open rates'!AD15*0.9*0.9</f>
        <v>113238</v>
      </c>
      <c r="AE15" s="43">
        <f>'BAR BB| Open rates'!AE15*0.9*0.9</f>
        <v>67797</v>
      </c>
      <c r="AF15" s="43">
        <f>'BAR BB| Open rates'!AF15*0.9*0.9</f>
        <v>59697</v>
      </c>
      <c r="AG15" s="43">
        <f>'BAR BB| Open rates'!AG15*0.9*0.9</f>
        <v>29727</v>
      </c>
      <c r="AH15" s="43">
        <f>'BAR BB| Open rates'!AH15*0.9*0.9</f>
        <v>33777</v>
      </c>
      <c r="AI15" s="43">
        <f>'BAR BB| Open rates'!AI15*0.9*0.9</f>
        <v>32157</v>
      </c>
      <c r="AJ15" s="43">
        <f>'BAR BB| Open rates'!AJ15*0.9*0.9</f>
        <v>29727</v>
      </c>
      <c r="AK15" s="43">
        <f>'BAR BB| Open rates'!AK15*0.9*0.9</f>
        <v>32157</v>
      </c>
      <c r="AL15" s="43">
        <f>'BAR BB| Open rates'!AL15*0.9*0.9</f>
        <v>29727</v>
      </c>
      <c r="AM15" s="43">
        <f>'BAR BB| Open rates'!AM15*0.9*0.9</f>
        <v>32157</v>
      </c>
      <c r="AN15" s="43">
        <f>'BAR BB| Open rates'!AN15*0.9*0.9</f>
        <v>37827</v>
      </c>
      <c r="AO15" s="43">
        <f>'BAR BB| Open rates'!AO15*0.9*0.9</f>
        <v>40257</v>
      </c>
      <c r="AP15" s="43">
        <f>'BAR BB| Open rates'!AP15*0.9*0.9</f>
        <v>45441</v>
      </c>
      <c r="AQ15" s="43">
        <f>'BAR BB| Open rates'!AQ15*0.9*0.9</f>
        <v>45441</v>
      </c>
      <c r="AR15" s="43">
        <f>'BAR BB| Open rates'!AR15*0.9*0.9</f>
        <v>47790</v>
      </c>
      <c r="AS15" s="43">
        <f>'BAR BB| Open rates'!AS15*0.9*0.9</f>
        <v>45441</v>
      </c>
      <c r="AT15" s="43">
        <f>'BAR BB| Open rates'!AT15*0.9*0.9</f>
        <v>47790</v>
      </c>
      <c r="AU15" s="43">
        <f>'BAR BB| Open rates'!AU15*0.9*0.9</f>
        <v>45441</v>
      </c>
      <c r="AV15" s="43">
        <f>'BAR BB| Open rates'!AV15*0.9*0.9</f>
        <v>58725</v>
      </c>
      <c r="AW15" s="43">
        <f>'BAR BB| Open rates'!AW15*0.9*0.9</f>
        <v>50625</v>
      </c>
      <c r="AX15" s="43">
        <f>'BAR BB| Open rates'!AX15*0.9*0.9</f>
        <v>35397</v>
      </c>
      <c r="AY15" s="43">
        <f>'BAR BB| Open rates'!AY15*0.9*0.9</f>
        <v>32157</v>
      </c>
      <c r="AZ15" s="43">
        <f>'BAR BB| Open rates'!AZ15*0.9*0.9</f>
        <v>35397</v>
      </c>
      <c r="BA15" s="43">
        <f>'BAR BB| Open rates'!BA15*0.9*0.9</f>
        <v>28107</v>
      </c>
      <c r="BB15" s="43">
        <f>'BAR BB| Open rates'!BB15*0.9*0.9</f>
        <v>26487</v>
      </c>
      <c r="BC15" s="43">
        <f>'BAR BB| Open rates'!BC15*0.9*0.9</f>
        <v>28107</v>
      </c>
      <c r="BD15" s="43">
        <f>'BAR BB| Open rates'!BD15*0.9*0.9</f>
        <v>26487</v>
      </c>
      <c r="BE15" s="43">
        <f>'BAR BB| Open rates'!BE15*0.9*0.9</f>
        <v>24705</v>
      </c>
      <c r="BF15" s="43">
        <f>'BAR BB| Open rates'!BF15*0.9*0.9</f>
        <v>23328</v>
      </c>
      <c r="BG15" s="43">
        <f>'BAR BB| Open rates'!BG15*0.9*0.9</f>
        <v>21708</v>
      </c>
      <c r="BH15" s="43">
        <f>'BAR BB| Open rates'!BH15*0.9*0.9</f>
        <v>21708</v>
      </c>
      <c r="BI15" s="43">
        <f>'BAR BB| Open rates'!BI15*0.9*0.9</f>
        <v>20898</v>
      </c>
      <c r="BJ15" s="43">
        <f>'BAR BB| Open rates'!BJ15*0.9*0.9</f>
        <v>21708</v>
      </c>
      <c r="BK15" s="43">
        <f>'BAR BB| Open rates'!BK15*0.9*0.9</f>
        <v>20898</v>
      </c>
      <c r="BL15" s="43">
        <f>'BAR BB| Open rates'!BL15*0.9*0.9</f>
        <v>21708</v>
      </c>
    </row>
    <row r="16" spans="1:64" s="36" customFormat="1" ht="12" customHeight="1" x14ac:dyDescent="0.2">
      <c r="A16" s="237">
        <v>2</v>
      </c>
      <c r="B16" s="43">
        <f>'BAR BB| Open rates'!B16*0.9*0.9</f>
        <v>37422</v>
      </c>
      <c r="C16" s="43">
        <f>'BAR BB| Open rates'!C16*0.9*0.9</f>
        <v>34182</v>
      </c>
      <c r="D16" s="43">
        <f>'BAR BB| Open rates'!D16*0.9*0.9</f>
        <v>34182</v>
      </c>
      <c r="E16" s="43">
        <f>'BAR BB| Open rates'!E16*0.9*0.9</f>
        <v>37422</v>
      </c>
      <c r="F16" s="43">
        <f>'BAR BB| Open rates'!F16*0.9*0.9</f>
        <v>34182</v>
      </c>
      <c r="G16" s="43">
        <f>'BAR BB| Open rates'!G16*0.9*0.9</f>
        <v>34182</v>
      </c>
      <c r="H16" s="43">
        <f>'BAR BB| Open rates'!H16*0.9*0.9</f>
        <v>28512</v>
      </c>
      <c r="I16" s="43">
        <f>'BAR BB| Open rates'!I16*0.9*0.9</f>
        <v>26730</v>
      </c>
      <c r="J16" s="43">
        <f>'BAR BB| Open rates'!J16*0.9*0.9</f>
        <v>25353</v>
      </c>
      <c r="K16" s="43">
        <f>'BAR BB| Open rates'!K16*0.9*0.9</f>
        <v>23733</v>
      </c>
      <c r="L16" s="43">
        <f>'BAR BB| Open rates'!L16*0.9*0.9</f>
        <v>25353</v>
      </c>
      <c r="M16" s="43">
        <f>'BAR BB| Open rates'!M16*0.9*0.9</f>
        <v>23733</v>
      </c>
      <c r="N16" s="43">
        <f>'BAR BB| Open rates'!N16*0.9*0.9</f>
        <v>25353</v>
      </c>
      <c r="O16" s="43">
        <f>'BAR BB| Open rates'!O16*0.9*0.9</f>
        <v>23733</v>
      </c>
      <c r="P16" s="43">
        <f>'BAR BB| Open rates'!P16*0.9*0.9</f>
        <v>25353</v>
      </c>
      <c r="Q16" s="43">
        <f>'BAR BB| Open rates'!Q16*0.9*0.9</f>
        <v>23733</v>
      </c>
      <c r="R16" s="43">
        <f>'BAR BB| Open rates'!R16*0.9*0.9</f>
        <v>23733</v>
      </c>
      <c r="S16" s="43">
        <f>'BAR BB| Open rates'!S16*0.9*0.9</f>
        <v>25353</v>
      </c>
      <c r="T16" s="43">
        <f>'BAR BB| Open rates'!T16*0.9*0.9</f>
        <v>23733</v>
      </c>
      <c r="U16" s="43">
        <f>'BAR BB| Open rates'!U16*0.9*0.9</f>
        <v>25353</v>
      </c>
      <c r="V16" s="43">
        <f>'BAR BB| Open rates'!V16*0.9*0.9</f>
        <v>25353</v>
      </c>
      <c r="W16" s="43">
        <f>'BAR BB| Open rates'!W16*0.9*0.9</f>
        <v>28512</v>
      </c>
      <c r="X16" s="43">
        <f>'BAR BB| Open rates'!X16*0.9*0.9</f>
        <v>34182</v>
      </c>
      <c r="Y16" s="43">
        <f>'BAR BB| Open rates'!Y16*0.9*0.9</f>
        <v>91449</v>
      </c>
      <c r="Z16" s="43">
        <f>'BAR BB| Open rates'!Z16*0.9*0.9</f>
        <v>107568</v>
      </c>
      <c r="AA16" s="43">
        <f>'BAR BB| Open rates'!AA16*0.9*0.9</f>
        <v>115668</v>
      </c>
      <c r="AB16" s="43">
        <f>'BAR BB| Open rates'!AB16*0.9*0.9</f>
        <v>123849</v>
      </c>
      <c r="AC16" s="43">
        <f>'BAR BB| Open rates'!AC16*0.9*0.9</f>
        <v>117855</v>
      </c>
      <c r="AD16" s="43">
        <f>'BAR BB| Open rates'!AD16*0.9*0.9</f>
        <v>115668</v>
      </c>
      <c r="AE16" s="43">
        <f>'BAR BB| Open rates'!AE16*0.9*0.9</f>
        <v>70227</v>
      </c>
      <c r="AF16" s="43">
        <f>'BAR BB| Open rates'!AF16*0.9*0.9</f>
        <v>62127</v>
      </c>
      <c r="AG16" s="43">
        <f>'BAR BB| Open rates'!AG16*0.9*0.9</f>
        <v>32157</v>
      </c>
      <c r="AH16" s="43">
        <f>'BAR BB| Open rates'!AH16*0.9*0.9</f>
        <v>36207</v>
      </c>
      <c r="AI16" s="43">
        <f>'BAR BB| Open rates'!AI16*0.9*0.9</f>
        <v>34587</v>
      </c>
      <c r="AJ16" s="43">
        <f>'BAR BB| Open rates'!AJ16*0.9*0.9</f>
        <v>32157</v>
      </c>
      <c r="AK16" s="43">
        <f>'BAR BB| Open rates'!AK16*0.9*0.9</f>
        <v>34587</v>
      </c>
      <c r="AL16" s="43">
        <f>'BAR BB| Open rates'!AL16*0.9*0.9</f>
        <v>32157</v>
      </c>
      <c r="AM16" s="43">
        <f>'BAR BB| Open rates'!AM16*0.9*0.9</f>
        <v>34587</v>
      </c>
      <c r="AN16" s="43">
        <f>'BAR BB| Open rates'!AN16*0.9*0.9</f>
        <v>40257</v>
      </c>
      <c r="AO16" s="43">
        <f>'BAR BB| Open rates'!AO16*0.9*0.9</f>
        <v>42687</v>
      </c>
      <c r="AP16" s="43">
        <f>'BAR BB| Open rates'!AP16*0.9*0.9</f>
        <v>47871</v>
      </c>
      <c r="AQ16" s="43">
        <f>'BAR BB| Open rates'!AQ16*0.9*0.9</f>
        <v>47871</v>
      </c>
      <c r="AR16" s="43">
        <f>'BAR BB| Open rates'!AR16*0.9*0.9</f>
        <v>50220</v>
      </c>
      <c r="AS16" s="43">
        <f>'BAR BB| Open rates'!AS16*0.9*0.9</f>
        <v>47871</v>
      </c>
      <c r="AT16" s="43">
        <f>'BAR BB| Open rates'!AT16*0.9*0.9</f>
        <v>50220</v>
      </c>
      <c r="AU16" s="43">
        <f>'BAR BB| Open rates'!AU16*0.9*0.9</f>
        <v>47871</v>
      </c>
      <c r="AV16" s="43">
        <f>'BAR BB| Open rates'!AV16*0.9*0.9</f>
        <v>61155</v>
      </c>
      <c r="AW16" s="43">
        <f>'BAR BB| Open rates'!AW16*0.9*0.9</f>
        <v>53055</v>
      </c>
      <c r="AX16" s="43">
        <f>'BAR BB| Open rates'!AX16*0.9*0.9</f>
        <v>37827</v>
      </c>
      <c r="AY16" s="43">
        <f>'BAR BB| Open rates'!AY16*0.9*0.9</f>
        <v>34587</v>
      </c>
      <c r="AZ16" s="43">
        <f>'BAR BB| Open rates'!AZ16*0.9*0.9</f>
        <v>37827</v>
      </c>
      <c r="BA16" s="43">
        <f>'BAR BB| Open rates'!BA16*0.9*0.9</f>
        <v>30537</v>
      </c>
      <c r="BB16" s="43">
        <f>'BAR BB| Open rates'!BB16*0.9*0.9</f>
        <v>28917</v>
      </c>
      <c r="BC16" s="43">
        <f>'BAR BB| Open rates'!BC16*0.9*0.9</f>
        <v>30537</v>
      </c>
      <c r="BD16" s="43">
        <f>'BAR BB| Open rates'!BD16*0.9*0.9</f>
        <v>28917</v>
      </c>
      <c r="BE16" s="43">
        <f>'BAR BB| Open rates'!BE16*0.9*0.9</f>
        <v>27135</v>
      </c>
      <c r="BF16" s="43">
        <f>'BAR BB| Open rates'!BF16*0.9*0.9</f>
        <v>25758</v>
      </c>
      <c r="BG16" s="43">
        <f>'BAR BB| Open rates'!BG16*0.9*0.9</f>
        <v>24138</v>
      </c>
      <c r="BH16" s="43">
        <f>'BAR BB| Open rates'!BH16*0.9*0.9</f>
        <v>24138</v>
      </c>
      <c r="BI16" s="43">
        <f>'BAR BB| Open rates'!BI16*0.9*0.9</f>
        <v>23328</v>
      </c>
      <c r="BJ16" s="43">
        <f>'BAR BB| Open rates'!BJ16*0.9*0.9</f>
        <v>24138</v>
      </c>
      <c r="BK16" s="43">
        <f>'BAR BB| Open rates'!BK16*0.9*0.9</f>
        <v>23328</v>
      </c>
      <c r="BL16" s="43">
        <f>'BAR BB| Open rates'!BL16*0.9*0.9</f>
        <v>24138</v>
      </c>
    </row>
    <row r="17" spans="1:6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row>
    <row r="18" spans="1:64" s="36" customFormat="1" ht="12" customHeight="1" x14ac:dyDescent="0.2">
      <c r="A18" s="237">
        <v>1</v>
      </c>
      <c r="B18" s="43">
        <f>'BAR BB| Open rates'!B18*0.9*0.9</f>
        <v>32238</v>
      </c>
      <c r="C18" s="43">
        <f>'BAR BB| Open rates'!C18*0.9*0.9</f>
        <v>28998</v>
      </c>
      <c r="D18" s="43">
        <f>'BAR BB| Open rates'!D18*0.9*0.9</f>
        <v>28998</v>
      </c>
      <c r="E18" s="43">
        <f>'BAR BB| Open rates'!E18*0.9*0.9</f>
        <v>32238</v>
      </c>
      <c r="F18" s="43">
        <f>'BAR BB| Open rates'!F18*0.9*0.9</f>
        <v>28998</v>
      </c>
      <c r="G18" s="43">
        <f>'BAR BB| Open rates'!G18*0.9*0.9</f>
        <v>28998</v>
      </c>
      <c r="H18" s="43">
        <f>'BAR BB| Open rates'!H18*0.9*0.9</f>
        <v>23328</v>
      </c>
      <c r="I18" s="43">
        <f>'BAR BB| Open rates'!I18*0.9*0.9</f>
        <v>21546</v>
      </c>
      <c r="J18" s="43">
        <f>'BAR BB| Open rates'!J18*0.9*0.9</f>
        <v>20169</v>
      </c>
      <c r="K18" s="43">
        <f>'BAR BB| Open rates'!K18*0.9*0.9</f>
        <v>18549</v>
      </c>
      <c r="L18" s="43">
        <f>'BAR BB| Open rates'!L18*0.9*0.9</f>
        <v>20169</v>
      </c>
      <c r="M18" s="43">
        <f>'BAR BB| Open rates'!M18*0.9*0.9</f>
        <v>18549</v>
      </c>
      <c r="N18" s="43">
        <f>'BAR BB| Open rates'!N18*0.9*0.9</f>
        <v>20169</v>
      </c>
      <c r="O18" s="43">
        <f>'BAR BB| Open rates'!O18*0.9*0.9</f>
        <v>18549</v>
      </c>
      <c r="P18" s="43">
        <f>'BAR BB| Open rates'!P18*0.9*0.9</f>
        <v>20169</v>
      </c>
      <c r="Q18" s="43">
        <f>'BAR BB| Open rates'!Q18*0.9*0.9</f>
        <v>18549</v>
      </c>
      <c r="R18" s="43">
        <f>'BAR BB| Open rates'!R18*0.9*0.9</f>
        <v>18549</v>
      </c>
      <c r="S18" s="43">
        <f>'BAR BB| Open rates'!S18*0.9*0.9</f>
        <v>20169</v>
      </c>
      <c r="T18" s="43">
        <f>'BAR BB| Open rates'!T18*0.9*0.9</f>
        <v>18549</v>
      </c>
      <c r="U18" s="43">
        <f>'BAR BB| Open rates'!U18*0.9*0.9</f>
        <v>20169</v>
      </c>
      <c r="V18" s="43">
        <f>'BAR BB| Open rates'!V18*0.9*0.9</f>
        <v>20169</v>
      </c>
      <c r="W18" s="43">
        <f>'BAR BB| Open rates'!W18*0.9*0.9</f>
        <v>23328</v>
      </c>
      <c r="X18" s="43">
        <f>'BAR BB| Open rates'!X18*0.9*0.9</f>
        <v>28998</v>
      </c>
      <c r="Y18" s="43">
        <f>'BAR BB| Open rates'!Y18*0.9*0.9</f>
        <v>89829</v>
      </c>
      <c r="Z18" s="43">
        <f>'BAR BB| Open rates'!Z18*0.9*0.9</f>
        <v>105948</v>
      </c>
      <c r="AA18" s="43">
        <f>'BAR BB| Open rates'!AA18*0.9*0.9</f>
        <v>114048</v>
      </c>
      <c r="AB18" s="43">
        <f>'BAR BB| Open rates'!AB18*0.9*0.9</f>
        <v>122229</v>
      </c>
      <c r="AC18" s="43">
        <f>'BAR BB| Open rates'!AC18*0.9*0.9</f>
        <v>116235</v>
      </c>
      <c r="AD18" s="43">
        <f>'BAR BB| Open rates'!AD18*0.9*0.9</f>
        <v>114048</v>
      </c>
      <c r="AE18" s="43">
        <f>'BAR BB| Open rates'!AE18*0.9*0.9</f>
        <v>67878</v>
      </c>
      <c r="AF18" s="43">
        <f>'BAR BB| Open rates'!AF18*0.9*0.9</f>
        <v>59778</v>
      </c>
      <c r="AG18" s="43">
        <f>'BAR BB| Open rates'!AG18*0.9*0.9</f>
        <v>29808</v>
      </c>
      <c r="AH18" s="43">
        <f>'BAR BB| Open rates'!AH18*0.9*0.9</f>
        <v>33858</v>
      </c>
      <c r="AI18" s="43">
        <f>'BAR BB| Open rates'!AI18*0.9*0.9</f>
        <v>32238</v>
      </c>
      <c r="AJ18" s="43">
        <f>'BAR BB| Open rates'!AJ18*0.9*0.9</f>
        <v>29808</v>
      </c>
      <c r="AK18" s="43">
        <f>'BAR BB| Open rates'!AK18*0.9*0.9</f>
        <v>32238</v>
      </c>
      <c r="AL18" s="43">
        <f>'BAR BB| Open rates'!AL18*0.9*0.9</f>
        <v>29808</v>
      </c>
      <c r="AM18" s="43">
        <f>'BAR BB| Open rates'!AM18*0.9*0.9</f>
        <v>32238</v>
      </c>
      <c r="AN18" s="43">
        <f>'BAR BB| Open rates'!AN18*0.9*0.9</f>
        <v>37908</v>
      </c>
      <c r="AO18" s="43">
        <f>'BAR BB| Open rates'!AO18*0.9*0.9</f>
        <v>40338</v>
      </c>
      <c r="AP18" s="43">
        <f>'BAR BB| Open rates'!AP18*0.9*0.9</f>
        <v>45603</v>
      </c>
      <c r="AQ18" s="43">
        <f>'BAR BB| Open rates'!AQ18*0.9*0.9</f>
        <v>45603</v>
      </c>
      <c r="AR18" s="43">
        <f>'BAR BB| Open rates'!AR18*0.9*0.9</f>
        <v>47952</v>
      </c>
      <c r="AS18" s="43">
        <f>'BAR BB| Open rates'!AS18*0.9*0.9</f>
        <v>45603</v>
      </c>
      <c r="AT18" s="43">
        <f>'BAR BB| Open rates'!AT18*0.9*0.9</f>
        <v>47952</v>
      </c>
      <c r="AU18" s="43">
        <f>'BAR BB| Open rates'!AU18*0.9*0.9</f>
        <v>45603</v>
      </c>
      <c r="AV18" s="43">
        <f>'BAR BB| Open rates'!AV18*0.9*0.9</f>
        <v>59211</v>
      </c>
      <c r="AW18" s="43">
        <f>'BAR BB| Open rates'!AW18*0.9*0.9</f>
        <v>50706</v>
      </c>
      <c r="AX18" s="43">
        <f>'BAR BB| Open rates'!AX18*0.9*0.9</f>
        <v>35478</v>
      </c>
      <c r="AY18" s="43">
        <f>'BAR BB| Open rates'!AY18*0.9*0.9</f>
        <v>32238</v>
      </c>
      <c r="AZ18" s="43">
        <f>'BAR BB| Open rates'!AZ18*0.9*0.9</f>
        <v>35478</v>
      </c>
      <c r="BA18" s="43">
        <f>'BAR BB| Open rates'!BA18*0.9*0.9</f>
        <v>28188</v>
      </c>
      <c r="BB18" s="43">
        <f>'BAR BB| Open rates'!BB18*0.9*0.9</f>
        <v>26568</v>
      </c>
      <c r="BC18" s="43">
        <f>'BAR BB| Open rates'!BC18*0.9*0.9</f>
        <v>28188</v>
      </c>
      <c r="BD18" s="43">
        <f>'BAR BB| Open rates'!BD18*0.9*0.9</f>
        <v>26568</v>
      </c>
      <c r="BE18" s="43">
        <f>'BAR BB| Open rates'!BE18*0.9*0.9</f>
        <v>24786</v>
      </c>
      <c r="BF18" s="43">
        <f>'BAR BB| Open rates'!BF18*0.9*0.9</f>
        <v>23409</v>
      </c>
      <c r="BG18" s="43">
        <f>'BAR BB| Open rates'!BG18*0.9*0.9</f>
        <v>21789</v>
      </c>
      <c r="BH18" s="43">
        <f>'BAR BB| Open rates'!BH18*0.9*0.9</f>
        <v>21789</v>
      </c>
      <c r="BI18" s="43">
        <f>'BAR BB| Open rates'!BI18*0.9*0.9</f>
        <v>20979</v>
      </c>
      <c r="BJ18" s="43">
        <f>'BAR BB| Open rates'!BJ18*0.9*0.9</f>
        <v>21789</v>
      </c>
      <c r="BK18" s="43">
        <f>'BAR BB| Open rates'!BK18*0.9*0.9</f>
        <v>20979</v>
      </c>
      <c r="BL18" s="43">
        <f>'BAR BB| Open rates'!BL18*0.9*0.9</f>
        <v>21789</v>
      </c>
    </row>
    <row r="19" spans="1:64" s="36" customFormat="1" ht="12" customHeight="1" x14ac:dyDescent="0.2">
      <c r="A19" s="237">
        <v>2</v>
      </c>
      <c r="B19" s="43">
        <f>'BAR BB| Open rates'!B19*0.9*0.9</f>
        <v>34263</v>
      </c>
      <c r="C19" s="43">
        <f>'BAR BB| Open rates'!C19*0.9*0.9</f>
        <v>31023</v>
      </c>
      <c r="D19" s="43">
        <f>'BAR BB| Open rates'!D19*0.9*0.9</f>
        <v>31023</v>
      </c>
      <c r="E19" s="43">
        <f>'BAR BB| Open rates'!E19*0.9*0.9</f>
        <v>34263</v>
      </c>
      <c r="F19" s="43">
        <f>'BAR BB| Open rates'!F19*0.9*0.9</f>
        <v>31023</v>
      </c>
      <c r="G19" s="43">
        <f>'BAR BB| Open rates'!G19*0.9*0.9</f>
        <v>31023</v>
      </c>
      <c r="H19" s="43">
        <f>'BAR BB| Open rates'!H19*0.9*0.9</f>
        <v>25353</v>
      </c>
      <c r="I19" s="43">
        <f>'BAR BB| Open rates'!I19*0.9*0.9</f>
        <v>23571</v>
      </c>
      <c r="J19" s="43">
        <f>'BAR BB| Open rates'!J19*0.9*0.9</f>
        <v>22194</v>
      </c>
      <c r="K19" s="43">
        <f>'BAR BB| Open rates'!K19*0.9*0.9</f>
        <v>20574</v>
      </c>
      <c r="L19" s="43">
        <f>'BAR BB| Open rates'!L19*0.9*0.9</f>
        <v>22194</v>
      </c>
      <c r="M19" s="43">
        <f>'BAR BB| Open rates'!M19*0.9*0.9</f>
        <v>20574</v>
      </c>
      <c r="N19" s="43">
        <f>'BAR BB| Open rates'!N19*0.9*0.9</f>
        <v>22194</v>
      </c>
      <c r="O19" s="43">
        <f>'BAR BB| Open rates'!O19*0.9*0.9</f>
        <v>20574</v>
      </c>
      <c r="P19" s="43">
        <f>'BAR BB| Open rates'!P19*0.9*0.9</f>
        <v>22194</v>
      </c>
      <c r="Q19" s="43">
        <f>'BAR BB| Open rates'!Q19*0.9*0.9</f>
        <v>20574</v>
      </c>
      <c r="R19" s="43">
        <f>'BAR BB| Open rates'!R19*0.9*0.9</f>
        <v>20574</v>
      </c>
      <c r="S19" s="43">
        <f>'BAR BB| Open rates'!S19*0.9*0.9</f>
        <v>22194</v>
      </c>
      <c r="T19" s="43">
        <f>'BAR BB| Open rates'!T19*0.9*0.9</f>
        <v>20574</v>
      </c>
      <c r="U19" s="43">
        <f>'BAR BB| Open rates'!U19*0.9*0.9</f>
        <v>22194</v>
      </c>
      <c r="V19" s="43">
        <f>'BAR BB| Open rates'!V19*0.9*0.9</f>
        <v>22194</v>
      </c>
      <c r="W19" s="43">
        <f>'BAR BB| Open rates'!W19*0.9*0.9</f>
        <v>25353</v>
      </c>
      <c r="X19" s="43">
        <f>'BAR BB| Open rates'!X19*0.9*0.9</f>
        <v>31023</v>
      </c>
      <c r="Y19" s="43">
        <f>'BAR BB| Open rates'!Y19*0.9*0.9</f>
        <v>92259</v>
      </c>
      <c r="Z19" s="43">
        <f>'BAR BB| Open rates'!Z19*0.9*0.9</f>
        <v>108378</v>
      </c>
      <c r="AA19" s="43">
        <f>'BAR BB| Open rates'!AA19*0.9*0.9</f>
        <v>116478</v>
      </c>
      <c r="AB19" s="43">
        <f>'BAR BB| Open rates'!AB19*0.9*0.9</f>
        <v>124659</v>
      </c>
      <c r="AC19" s="43">
        <f>'BAR BB| Open rates'!AC19*0.9*0.9</f>
        <v>118665</v>
      </c>
      <c r="AD19" s="43">
        <f>'BAR BB| Open rates'!AD19*0.9*0.9</f>
        <v>116478</v>
      </c>
      <c r="AE19" s="43">
        <f>'BAR BB| Open rates'!AE19*0.9*0.9</f>
        <v>70308</v>
      </c>
      <c r="AF19" s="43">
        <f>'BAR BB| Open rates'!AF19*0.9*0.9</f>
        <v>62208</v>
      </c>
      <c r="AG19" s="43">
        <f>'BAR BB| Open rates'!AG19*0.9*0.9</f>
        <v>32238</v>
      </c>
      <c r="AH19" s="43">
        <f>'BAR BB| Open rates'!AH19*0.9*0.9</f>
        <v>36288</v>
      </c>
      <c r="AI19" s="43">
        <f>'BAR BB| Open rates'!AI19*0.9*0.9</f>
        <v>34668</v>
      </c>
      <c r="AJ19" s="43">
        <f>'BAR BB| Open rates'!AJ19*0.9*0.9</f>
        <v>32238</v>
      </c>
      <c r="AK19" s="43">
        <f>'BAR BB| Open rates'!AK19*0.9*0.9</f>
        <v>34668</v>
      </c>
      <c r="AL19" s="43">
        <f>'BAR BB| Open rates'!AL19*0.9*0.9</f>
        <v>32238</v>
      </c>
      <c r="AM19" s="43">
        <f>'BAR BB| Open rates'!AM19*0.9*0.9</f>
        <v>34668</v>
      </c>
      <c r="AN19" s="43">
        <f>'BAR BB| Open rates'!AN19*0.9*0.9</f>
        <v>40338</v>
      </c>
      <c r="AO19" s="43">
        <f>'BAR BB| Open rates'!AO19*0.9*0.9</f>
        <v>42768</v>
      </c>
      <c r="AP19" s="43">
        <f>'BAR BB| Open rates'!AP19*0.9*0.9</f>
        <v>48033</v>
      </c>
      <c r="AQ19" s="43">
        <f>'BAR BB| Open rates'!AQ19*0.9*0.9</f>
        <v>48033</v>
      </c>
      <c r="AR19" s="43">
        <f>'BAR BB| Open rates'!AR19*0.9*0.9</f>
        <v>50382</v>
      </c>
      <c r="AS19" s="43">
        <f>'BAR BB| Open rates'!AS19*0.9*0.9</f>
        <v>48033</v>
      </c>
      <c r="AT19" s="43">
        <f>'BAR BB| Open rates'!AT19*0.9*0.9</f>
        <v>50382</v>
      </c>
      <c r="AU19" s="43">
        <f>'BAR BB| Open rates'!AU19*0.9*0.9</f>
        <v>48033</v>
      </c>
      <c r="AV19" s="43">
        <f>'BAR BB| Open rates'!AV19*0.9*0.9</f>
        <v>61641</v>
      </c>
      <c r="AW19" s="43">
        <f>'BAR BB| Open rates'!AW19*0.9*0.9</f>
        <v>53136</v>
      </c>
      <c r="AX19" s="43">
        <f>'BAR BB| Open rates'!AX19*0.9*0.9</f>
        <v>37908</v>
      </c>
      <c r="AY19" s="43">
        <f>'BAR BB| Open rates'!AY19*0.9*0.9</f>
        <v>34668</v>
      </c>
      <c r="AZ19" s="43">
        <f>'BAR BB| Open rates'!AZ19*0.9*0.9</f>
        <v>37908</v>
      </c>
      <c r="BA19" s="43">
        <f>'BAR BB| Open rates'!BA19*0.9*0.9</f>
        <v>30618</v>
      </c>
      <c r="BB19" s="43">
        <f>'BAR BB| Open rates'!BB19*0.9*0.9</f>
        <v>28998</v>
      </c>
      <c r="BC19" s="43">
        <f>'BAR BB| Open rates'!BC19*0.9*0.9</f>
        <v>30618</v>
      </c>
      <c r="BD19" s="43">
        <f>'BAR BB| Open rates'!BD19*0.9*0.9</f>
        <v>28998</v>
      </c>
      <c r="BE19" s="43">
        <f>'BAR BB| Open rates'!BE19*0.9*0.9</f>
        <v>27216</v>
      </c>
      <c r="BF19" s="43">
        <f>'BAR BB| Open rates'!BF19*0.9*0.9</f>
        <v>25839</v>
      </c>
      <c r="BG19" s="43">
        <f>'BAR BB| Open rates'!BG19*0.9*0.9</f>
        <v>24219</v>
      </c>
      <c r="BH19" s="43">
        <f>'BAR BB| Open rates'!BH19*0.9*0.9</f>
        <v>24219</v>
      </c>
      <c r="BI19" s="43">
        <f>'BAR BB| Open rates'!BI19*0.9*0.9</f>
        <v>23409</v>
      </c>
      <c r="BJ19" s="43">
        <f>'BAR BB| Open rates'!BJ19*0.9*0.9</f>
        <v>24219</v>
      </c>
      <c r="BK19" s="43">
        <f>'BAR BB| Open rates'!BK19*0.9*0.9</f>
        <v>23409</v>
      </c>
      <c r="BL19" s="43">
        <f>'BAR BB| Open rates'!BL19*0.9*0.9</f>
        <v>24219</v>
      </c>
    </row>
    <row r="20" spans="1:6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row>
    <row r="21" spans="1:64" s="36" customFormat="1" ht="12" customHeight="1" x14ac:dyDescent="0.2">
      <c r="A21" s="237">
        <v>1</v>
      </c>
      <c r="B21" s="43">
        <f>'BAR BB| Open rates'!B21*0.9*0.9</f>
        <v>35397</v>
      </c>
      <c r="C21" s="43">
        <f>'BAR BB| Open rates'!C21*0.9*0.9</f>
        <v>32157</v>
      </c>
      <c r="D21" s="43">
        <f>'BAR BB| Open rates'!D21*0.9*0.9</f>
        <v>32157</v>
      </c>
      <c r="E21" s="43">
        <f>'BAR BB| Open rates'!E21*0.9*0.9</f>
        <v>35397</v>
      </c>
      <c r="F21" s="43">
        <f>'BAR BB| Open rates'!F21*0.9*0.9</f>
        <v>32157</v>
      </c>
      <c r="G21" s="43">
        <f>'BAR BB| Open rates'!G21*0.9*0.9</f>
        <v>32157</v>
      </c>
      <c r="H21" s="43">
        <f>'BAR BB| Open rates'!H21*0.9*0.9</f>
        <v>26487</v>
      </c>
      <c r="I21" s="43">
        <f>'BAR BB| Open rates'!I21*0.9*0.9</f>
        <v>24705</v>
      </c>
      <c r="J21" s="43">
        <f>'BAR BB| Open rates'!J21*0.9*0.9</f>
        <v>23328</v>
      </c>
      <c r="K21" s="43">
        <f>'BAR BB| Open rates'!K21*0.9*0.9</f>
        <v>21708</v>
      </c>
      <c r="L21" s="43">
        <f>'BAR BB| Open rates'!L21*0.9*0.9</f>
        <v>23328</v>
      </c>
      <c r="M21" s="43">
        <f>'BAR BB| Open rates'!M21*0.9*0.9</f>
        <v>21708</v>
      </c>
      <c r="N21" s="43">
        <f>'BAR BB| Open rates'!N21*0.9*0.9</f>
        <v>23328</v>
      </c>
      <c r="O21" s="43">
        <f>'BAR BB| Open rates'!O21*0.9*0.9</f>
        <v>21708</v>
      </c>
      <c r="P21" s="43">
        <f>'BAR BB| Open rates'!P21*0.9*0.9</f>
        <v>23328</v>
      </c>
      <c r="Q21" s="43">
        <f>'BAR BB| Open rates'!Q21*0.9*0.9</f>
        <v>21708</v>
      </c>
      <c r="R21" s="43">
        <f>'BAR BB| Open rates'!R21*0.9*0.9</f>
        <v>21708</v>
      </c>
      <c r="S21" s="43">
        <f>'BAR BB| Open rates'!S21*0.9*0.9</f>
        <v>23328</v>
      </c>
      <c r="T21" s="43">
        <f>'BAR BB| Open rates'!T21*0.9*0.9</f>
        <v>21708</v>
      </c>
      <c r="U21" s="43">
        <f>'BAR BB| Open rates'!U21*0.9*0.9</f>
        <v>23328</v>
      </c>
      <c r="V21" s="43">
        <f>'BAR BB| Open rates'!V21*0.9*0.9</f>
        <v>23328</v>
      </c>
      <c r="W21" s="43">
        <f>'BAR BB| Open rates'!W21*0.9*0.9</f>
        <v>26487</v>
      </c>
      <c r="X21" s="43">
        <f>'BAR BB| Open rates'!X21*0.9*0.9</f>
        <v>32157</v>
      </c>
      <c r="Y21" s="43">
        <f>'BAR BB| Open rates'!Y21*0.9*0.9</f>
        <v>90639</v>
      </c>
      <c r="Z21" s="43">
        <f>'BAR BB| Open rates'!Z21*0.9*0.9</f>
        <v>106758</v>
      </c>
      <c r="AA21" s="43">
        <f>'BAR BB| Open rates'!AA21*0.9*0.9</f>
        <v>114858</v>
      </c>
      <c r="AB21" s="43">
        <f>'BAR BB| Open rates'!AB21*0.9*0.9</f>
        <v>123039</v>
      </c>
      <c r="AC21" s="43">
        <f>'BAR BB| Open rates'!AC21*0.9*0.9</f>
        <v>117045</v>
      </c>
      <c r="AD21" s="43">
        <f>'BAR BB| Open rates'!AD21*0.9*0.9</f>
        <v>114858</v>
      </c>
      <c r="AE21" s="43">
        <f>'BAR BB| Open rates'!AE21*0.9*0.9</f>
        <v>69417</v>
      </c>
      <c r="AF21" s="43">
        <f>'BAR BB| Open rates'!AF21*0.9*0.9</f>
        <v>61317</v>
      </c>
      <c r="AG21" s="43">
        <f>'BAR BB| Open rates'!AG21*0.9*0.9</f>
        <v>31347</v>
      </c>
      <c r="AH21" s="43">
        <f>'BAR BB| Open rates'!AH21*0.9*0.9</f>
        <v>35397</v>
      </c>
      <c r="AI21" s="43">
        <f>'BAR BB| Open rates'!AI21*0.9*0.9</f>
        <v>33777</v>
      </c>
      <c r="AJ21" s="43">
        <f>'BAR BB| Open rates'!AJ21*0.9*0.9</f>
        <v>31347</v>
      </c>
      <c r="AK21" s="43">
        <f>'BAR BB| Open rates'!AK21*0.9*0.9</f>
        <v>33777</v>
      </c>
      <c r="AL21" s="43">
        <f>'BAR BB| Open rates'!AL21*0.9*0.9</f>
        <v>31347</v>
      </c>
      <c r="AM21" s="43">
        <f>'BAR BB| Open rates'!AM21*0.9*0.9</f>
        <v>33777</v>
      </c>
      <c r="AN21" s="43">
        <f>'BAR BB| Open rates'!AN21*0.9*0.9</f>
        <v>39447</v>
      </c>
      <c r="AO21" s="43">
        <f>'BAR BB| Open rates'!AO21*0.9*0.9</f>
        <v>41877</v>
      </c>
      <c r="AP21" s="43">
        <f>'BAR BB| Open rates'!AP21*0.9*0.9</f>
        <v>46737</v>
      </c>
      <c r="AQ21" s="43">
        <f>'BAR BB| Open rates'!AQ21*0.9*0.9</f>
        <v>46737</v>
      </c>
      <c r="AR21" s="43">
        <f>'BAR BB| Open rates'!AR21*0.9*0.9</f>
        <v>49086</v>
      </c>
      <c r="AS21" s="43">
        <f>'BAR BB| Open rates'!AS21*0.9*0.9</f>
        <v>46737</v>
      </c>
      <c r="AT21" s="43">
        <f>'BAR BB| Open rates'!AT21*0.9*0.9</f>
        <v>49086</v>
      </c>
      <c r="AU21" s="43">
        <f>'BAR BB| Open rates'!AU21*0.9*0.9</f>
        <v>46737</v>
      </c>
      <c r="AV21" s="43">
        <f>'BAR BB| Open rates'!AV21*0.9*0.9</f>
        <v>60831</v>
      </c>
      <c r="AW21" s="43">
        <f>'BAR BB| Open rates'!AW21*0.9*0.9</f>
        <v>52245</v>
      </c>
      <c r="AX21" s="43">
        <f>'BAR BB| Open rates'!AX21*0.9*0.9</f>
        <v>37017</v>
      </c>
      <c r="AY21" s="43">
        <f>'BAR BB| Open rates'!AY21*0.9*0.9</f>
        <v>33777</v>
      </c>
      <c r="AZ21" s="43">
        <f>'BAR BB| Open rates'!AZ21*0.9*0.9</f>
        <v>37017</v>
      </c>
      <c r="BA21" s="43">
        <f>'BAR BB| Open rates'!BA21*0.9*0.9</f>
        <v>29727</v>
      </c>
      <c r="BB21" s="43">
        <f>'BAR BB| Open rates'!BB21*0.9*0.9</f>
        <v>28107</v>
      </c>
      <c r="BC21" s="43">
        <f>'BAR BB| Open rates'!BC21*0.9*0.9</f>
        <v>29727</v>
      </c>
      <c r="BD21" s="43">
        <f>'BAR BB| Open rates'!BD21*0.9*0.9</f>
        <v>28107</v>
      </c>
      <c r="BE21" s="43">
        <f>'BAR BB| Open rates'!BE21*0.9*0.9</f>
        <v>24705</v>
      </c>
      <c r="BF21" s="43">
        <f>'BAR BB| Open rates'!BF21*0.9*0.9</f>
        <v>23328</v>
      </c>
      <c r="BG21" s="43">
        <f>'BAR BB| Open rates'!BG21*0.9*0.9</f>
        <v>21708</v>
      </c>
      <c r="BH21" s="43">
        <f>'BAR BB| Open rates'!BH21*0.9*0.9</f>
        <v>21708</v>
      </c>
      <c r="BI21" s="43">
        <f>'BAR BB| Open rates'!BI21*0.9*0.9</f>
        <v>20898</v>
      </c>
      <c r="BJ21" s="43">
        <f>'BAR BB| Open rates'!BJ21*0.9*0.9</f>
        <v>21708</v>
      </c>
      <c r="BK21" s="43">
        <f>'BAR BB| Open rates'!BK21*0.9*0.9</f>
        <v>20898</v>
      </c>
      <c r="BL21" s="43">
        <f>'BAR BB| Open rates'!BL21*0.9*0.9</f>
        <v>21708</v>
      </c>
    </row>
    <row r="22" spans="1:64" s="36" customFormat="1" ht="12" customHeight="1" x14ac:dyDescent="0.2">
      <c r="A22" s="237">
        <v>2</v>
      </c>
      <c r="B22" s="43">
        <f>'BAR BB| Open rates'!B22*0.9*0.9</f>
        <v>37422</v>
      </c>
      <c r="C22" s="43">
        <f>'BAR BB| Open rates'!C22*0.9*0.9</f>
        <v>34182</v>
      </c>
      <c r="D22" s="43">
        <f>'BAR BB| Open rates'!D22*0.9*0.9</f>
        <v>34182</v>
      </c>
      <c r="E22" s="43">
        <f>'BAR BB| Open rates'!E22*0.9*0.9</f>
        <v>37422</v>
      </c>
      <c r="F22" s="43">
        <f>'BAR BB| Open rates'!F22*0.9*0.9</f>
        <v>34182</v>
      </c>
      <c r="G22" s="43">
        <f>'BAR BB| Open rates'!G22*0.9*0.9</f>
        <v>34182</v>
      </c>
      <c r="H22" s="43">
        <f>'BAR BB| Open rates'!H22*0.9*0.9</f>
        <v>28512</v>
      </c>
      <c r="I22" s="43">
        <f>'BAR BB| Open rates'!I22*0.9*0.9</f>
        <v>26730</v>
      </c>
      <c r="J22" s="43">
        <f>'BAR BB| Open rates'!J22*0.9*0.9</f>
        <v>25353</v>
      </c>
      <c r="K22" s="43">
        <f>'BAR BB| Open rates'!K22*0.9*0.9</f>
        <v>23733</v>
      </c>
      <c r="L22" s="43">
        <f>'BAR BB| Open rates'!L22*0.9*0.9</f>
        <v>25353</v>
      </c>
      <c r="M22" s="43">
        <f>'BAR BB| Open rates'!M22*0.9*0.9</f>
        <v>23733</v>
      </c>
      <c r="N22" s="43">
        <f>'BAR BB| Open rates'!N22*0.9*0.9</f>
        <v>25353</v>
      </c>
      <c r="O22" s="43">
        <f>'BAR BB| Open rates'!O22*0.9*0.9</f>
        <v>23733</v>
      </c>
      <c r="P22" s="43">
        <f>'BAR BB| Open rates'!P22*0.9*0.9</f>
        <v>25353</v>
      </c>
      <c r="Q22" s="43">
        <f>'BAR BB| Open rates'!Q22*0.9*0.9</f>
        <v>23733</v>
      </c>
      <c r="R22" s="43">
        <f>'BAR BB| Open rates'!R22*0.9*0.9</f>
        <v>23733</v>
      </c>
      <c r="S22" s="43">
        <f>'BAR BB| Open rates'!S22*0.9*0.9</f>
        <v>25353</v>
      </c>
      <c r="T22" s="43">
        <f>'BAR BB| Open rates'!T22*0.9*0.9</f>
        <v>23733</v>
      </c>
      <c r="U22" s="43">
        <f>'BAR BB| Open rates'!U22*0.9*0.9</f>
        <v>25353</v>
      </c>
      <c r="V22" s="43">
        <f>'BAR BB| Open rates'!V22*0.9*0.9</f>
        <v>25353</v>
      </c>
      <c r="W22" s="43">
        <f>'BAR BB| Open rates'!W22*0.9*0.9</f>
        <v>28512</v>
      </c>
      <c r="X22" s="43">
        <f>'BAR BB| Open rates'!X22*0.9*0.9</f>
        <v>34182</v>
      </c>
      <c r="Y22" s="43">
        <f>'BAR BB| Open rates'!Y22*0.9*0.9</f>
        <v>93069</v>
      </c>
      <c r="Z22" s="43">
        <f>'BAR BB| Open rates'!Z22*0.9*0.9</f>
        <v>109188</v>
      </c>
      <c r="AA22" s="43">
        <f>'BAR BB| Open rates'!AA22*0.9*0.9</f>
        <v>117288</v>
      </c>
      <c r="AB22" s="43">
        <f>'BAR BB| Open rates'!AB22*0.9*0.9</f>
        <v>125469</v>
      </c>
      <c r="AC22" s="43">
        <f>'BAR BB| Open rates'!AC22*0.9*0.9</f>
        <v>119475</v>
      </c>
      <c r="AD22" s="43">
        <f>'BAR BB| Open rates'!AD22*0.9*0.9</f>
        <v>117288</v>
      </c>
      <c r="AE22" s="43">
        <f>'BAR BB| Open rates'!AE22*0.9*0.9</f>
        <v>71847</v>
      </c>
      <c r="AF22" s="43">
        <f>'BAR BB| Open rates'!AF22*0.9*0.9</f>
        <v>63747</v>
      </c>
      <c r="AG22" s="43">
        <f>'BAR BB| Open rates'!AG22*0.9*0.9</f>
        <v>33777</v>
      </c>
      <c r="AH22" s="43">
        <f>'BAR BB| Open rates'!AH22*0.9*0.9</f>
        <v>37827</v>
      </c>
      <c r="AI22" s="43">
        <f>'BAR BB| Open rates'!AI22*0.9*0.9</f>
        <v>36207</v>
      </c>
      <c r="AJ22" s="43">
        <f>'BAR BB| Open rates'!AJ22*0.9*0.9</f>
        <v>33777</v>
      </c>
      <c r="AK22" s="43">
        <f>'BAR BB| Open rates'!AK22*0.9*0.9</f>
        <v>36207</v>
      </c>
      <c r="AL22" s="43">
        <f>'BAR BB| Open rates'!AL22*0.9*0.9</f>
        <v>33777</v>
      </c>
      <c r="AM22" s="43">
        <f>'BAR BB| Open rates'!AM22*0.9*0.9</f>
        <v>36207</v>
      </c>
      <c r="AN22" s="43">
        <f>'BAR BB| Open rates'!AN22*0.9*0.9</f>
        <v>41877</v>
      </c>
      <c r="AO22" s="43">
        <f>'BAR BB| Open rates'!AO22*0.9*0.9</f>
        <v>44307</v>
      </c>
      <c r="AP22" s="43">
        <f>'BAR BB| Open rates'!AP22*0.9*0.9</f>
        <v>49167</v>
      </c>
      <c r="AQ22" s="43">
        <f>'BAR BB| Open rates'!AQ22*0.9*0.9</f>
        <v>49167</v>
      </c>
      <c r="AR22" s="43">
        <f>'BAR BB| Open rates'!AR22*0.9*0.9</f>
        <v>51516</v>
      </c>
      <c r="AS22" s="43">
        <f>'BAR BB| Open rates'!AS22*0.9*0.9</f>
        <v>49167</v>
      </c>
      <c r="AT22" s="43">
        <f>'BAR BB| Open rates'!AT22*0.9*0.9</f>
        <v>51516</v>
      </c>
      <c r="AU22" s="43">
        <f>'BAR BB| Open rates'!AU22*0.9*0.9</f>
        <v>49167</v>
      </c>
      <c r="AV22" s="43">
        <f>'BAR BB| Open rates'!AV22*0.9*0.9</f>
        <v>63261</v>
      </c>
      <c r="AW22" s="43">
        <f>'BAR BB| Open rates'!AW22*0.9*0.9</f>
        <v>54675</v>
      </c>
      <c r="AX22" s="43">
        <f>'BAR BB| Open rates'!AX22*0.9*0.9</f>
        <v>39447</v>
      </c>
      <c r="AY22" s="43">
        <f>'BAR BB| Open rates'!AY22*0.9*0.9</f>
        <v>36207</v>
      </c>
      <c r="AZ22" s="43">
        <f>'BAR BB| Open rates'!AZ22*0.9*0.9</f>
        <v>39447</v>
      </c>
      <c r="BA22" s="43">
        <f>'BAR BB| Open rates'!BA22*0.9*0.9</f>
        <v>32157</v>
      </c>
      <c r="BB22" s="43">
        <f>'BAR BB| Open rates'!BB22*0.9*0.9</f>
        <v>30537</v>
      </c>
      <c r="BC22" s="43">
        <f>'BAR BB| Open rates'!BC22*0.9*0.9</f>
        <v>32157</v>
      </c>
      <c r="BD22" s="43">
        <f>'BAR BB| Open rates'!BD22*0.9*0.9</f>
        <v>30537</v>
      </c>
      <c r="BE22" s="43">
        <f>'BAR BB| Open rates'!BE22*0.9*0.9</f>
        <v>27135</v>
      </c>
      <c r="BF22" s="43">
        <f>'BAR BB| Open rates'!BF22*0.9*0.9</f>
        <v>25758</v>
      </c>
      <c r="BG22" s="43">
        <f>'BAR BB| Open rates'!BG22*0.9*0.9</f>
        <v>24138</v>
      </c>
      <c r="BH22" s="43">
        <f>'BAR BB| Open rates'!BH22*0.9*0.9</f>
        <v>24138</v>
      </c>
      <c r="BI22" s="43">
        <f>'BAR BB| Open rates'!BI22*0.9*0.9</f>
        <v>23328</v>
      </c>
      <c r="BJ22" s="43">
        <f>'BAR BB| Open rates'!BJ22*0.9*0.9</f>
        <v>24138</v>
      </c>
      <c r="BK22" s="43">
        <f>'BAR BB| Open rates'!BK22*0.9*0.9</f>
        <v>23328</v>
      </c>
      <c r="BL22" s="43">
        <f>'BAR BB| Open rates'!BL22*0.9*0.9</f>
        <v>24138</v>
      </c>
    </row>
    <row r="23" spans="1:64"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64" s="36" customFormat="1" ht="12" customHeight="1" x14ac:dyDescent="0.2">
      <c r="A24" s="237">
        <v>1</v>
      </c>
      <c r="B24" s="43">
        <f>'BAR BB| Open rates'!B24*0.9*0.9</f>
        <v>44307</v>
      </c>
      <c r="C24" s="43">
        <f>'BAR BB| Open rates'!C24*0.9*0.9</f>
        <v>41067</v>
      </c>
      <c r="D24" s="43">
        <f>'BAR BB| Open rates'!D24*0.9*0.9</f>
        <v>41067</v>
      </c>
      <c r="E24" s="43">
        <f>'BAR BB| Open rates'!E24*0.9*0.9</f>
        <v>44307</v>
      </c>
      <c r="F24" s="43">
        <f>'BAR BB| Open rates'!F24*0.9*0.9</f>
        <v>41067</v>
      </c>
      <c r="G24" s="43">
        <f>'BAR BB| Open rates'!G24*0.9*0.9</f>
        <v>41067</v>
      </c>
      <c r="H24" s="43">
        <f>'BAR BB| Open rates'!H24*0.9*0.9</f>
        <v>35397</v>
      </c>
      <c r="I24" s="43">
        <f>'BAR BB| Open rates'!I24*0.9*0.9</f>
        <v>33615</v>
      </c>
      <c r="J24" s="43">
        <f>'BAR BB| Open rates'!J24*0.9*0.9</f>
        <v>32238</v>
      </c>
      <c r="K24" s="43">
        <f>'BAR BB| Open rates'!K24*0.9*0.9</f>
        <v>30618</v>
      </c>
      <c r="L24" s="43">
        <f>'BAR BB| Open rates'!L24*0.9*0.9</f>
        <v>32238</v>
      </c>
      <c r="M24" s="43">
        <f>'BAR BB| Open rates'!M24*0.9*0.9</f>
        <v>30618</v>
      </c>
      <c r="N24" s="43">
        <f>'BAR BB| Open rates'!N24*0.9*0.9</f>
        <v>32238</v>
      </c>
      <c r="O24" s="43">
        <f>'BAR BB| Open rates'!O24*0.9*0.9</f>
        <v>30618</v>
      </c>
      <c r="P24" s="43">
        <f>'BAR BB| Open rates'!P24*0.9*0.9</f>
        <v>32238</v>
      </c>
      <c r="Q24" s="43">
        <f>'BAR BB| Open rates'!Q24*0.9*0.9</f>
        <v>30618</v>
      </c>
      <c r="R24" s="43">
        <f>'BAR BB| Open rates'!R24*0.9*0.9</f>
        <v>30618</v>
      </c>
      <c r="S24" s="43">
        <f>'BAR BB| Open rates'!S24*0.9*0.9</f>
        <v>32238</v>
      </c>
      <c r="T24" s="43">
        <f>'BAR BB| Open rates'!T24*0.9*0.9</f>
        <v>30618</v>
      </c>
      <c r="U24" s="43">
        <f>'BAR BB| Open rates'!U24*0.9*0.9</f>
        <v>32238</v>
      </c>
      <c r="V24" s="43">
        <f>'BAR BB| Open rates'!V24*0.9*0.9</f>
        <v>32238</v>
      </c>
      <c r="W24" s="43">
        <f>'BAR BB| Open rates'!W24*0.9*0.9</f>
        <v>35397</v>
      </c>
      <c r="X24" s="43">
        <f>'BAR BB| Open rates'!X24*0.9*0.9</f>
        <v>41067</v>
      </c>
      <c r="Y24" s="43">
        <f>'BAR BB| Open rates'!Y24*0.9*0.9</f>
        <v>145719</v>
      </c>
      <c r="Z24" s="43">
        <f>'BAR BB| Open rates'!Z24*0.9*0.9</f>
        <v>161838</v>
      </c>
      <c r="AA24" s="43">
        <f>'BAR BB| Open rates'!AA24*0.9*0.9</f>
        <v>169938</v>
      </c>
      <c r="AB24" s="43">
        <f>'BAR BB| Open rates'!AB24*0.9*0.9</f>
        <v>178119</v>
      </c>
      <c r="AC24" s="43">
        <f>'BAR BB| Open rates'!AC24*0.9*0.9</f>
        <v>172125</v>
      </c>
      <c r="AD24" s="43">
        <f>'BAR BB| Open rates'!AD24*0.9*0.9</f>
        <v>169938</v>
      </c>
      <c r="AE24" s="43">
        <f>'BAR BB| Open rates'!AE24*0.9*0.9</f>
        <v>81567</v>
      </c>
      <c r="AF24" s="43">
        <f>'BAR BB| Open rates'!AF24*0.9*0.9</f>
        <v>73467</v>
      </c>
      <c r="AG24" s="43">
        <f>'BAR BB| Open rates'!AG24*0.9*0.9</f>
        <v>43497</v>
      </c>
      <c r="AH24" s="43">
        <f>'BAR BB| Open rates'!AH24*0.9*0.9</f>
        <v>47547</v>
      </c>
      <c r="AI24" s="43">
        <f>'BAR BB| Open rates'!AI24*0.9*0.9</f>
        <v>45927</v>
      </c>
      <c r="AJ24" s="43">
        <f>'BAR BB| Open rates'!AJ24*0.9*0.9</f>
        <v>43497</v>
      </c>
      <c r="AK24" s="43">
        <f>'BAR BB| Open rates'!AK24*0.9*0.9</f>
        <v>45927</v>
      </c>
      <c r="AL24" s="43">
        <f>'BAR BB| Open rates'!AL24*0.9*0.9</f>
        <v>43497</v>
      </c>
      <c r="AM24" s="43">
        <f>'BAR BB| Open rates'!AM24*0.9*0.9</f>
        <v>45927</v>
      </c>
      <c r="AN24" s="43">
        <f>'BAR BB| Open rates'!AN24*0.9*0.9</f>
        <v>51597</v>
      </c>
      <c r="AO24" s="43">
        <f>'BAR BB| Open rates'!AO24*0.9*0.9</f>
        <v>54027</v>
      </c>
      <c r="AP24" s="43">
        <f>'BAR BB| Open rates'!AP24*0.9*0.9</f>
        <v>63747</v>
      </c>
      <c r="AQ24" s="43">
        <f>'BAR BB| Open rates'!AQ24*0.9*0.9</f>
        <v>63747</v>
      </c>
      <c r="AR24" s="43">
        <f>'BAR BB| Open rates'!AR24*0.9*0.9</f>
        <v>66096</v>
      </c>
      <c r="AS24" s="43">
        <f>'BAR BB| Open rates'!AS24*0.9*0.9</f>
        <v>63747</v>
      </c>
      <c r="AT24" s="43">
        <f>'BAR BB| Open rates'!AT24*0.9*0.9</f>
        <v>66096</v>
      </c>
      <c r="AU24" s="43">
        <f>'BAR BB| Open rates'!AU24*0.9*0.9</f>
        <v>63747</v>
      </c>
      <c r="AV24" s="43">
        <f>'BAR BB| Open rates'!AV24*0.9*0.9</f>
        <v>79461</v>
      </c>
      <c r="AW24" s="43">
        <f>'BAR BB| Open rates'!AW24*0.9*0.9</f>
        <v>64395</v>
      </c>
      <c r="AX24" s="43">
        <f>'BAR BB| Open rates'!AX24*0.9*0.9</f>
        <v>49167</v>
      </c>
      <c r="AY24" s="43">
        <f>'BAR BB| Open rates'!AY24*0.9*0.9</f>
        <v>45927</v>
      </c>
      <c r="AZ24" s="43">
        <f>'BAR BB| Open rates'!AZ24*0.9*0.9</f>
        <v>49167</v>
      </c>
      <c r="BA24" s="43">
        <f>'BAR BB| Open rates'!BA24*0.9*0.9</f>
        <v>41877</v>
      </c>
      <c r="BB24" s="43">
        <f>'BAR BB| Open rates'!BB24*0.9*0.9</f>
        <v>40257</v>
      </c>
      <c r="BC24" s="43">
        <f>'BAR BB| Open rates'!BC24*0.9*0.9</f>
        <v>41877</v>
      </c>
      <c r="BD24" s="43">
        <f>'BAR BB| Open rates'!BD24*0.9*0.9</f>
        <v>40257</v>
      </c>
      <c r="BE24" s="43">
        <f>'BAR BB| Open rates'!BE24*0.9*0.9</f>
        <v>33615</v>
      </c>
      <c r="BF24" s="43">
        <f>'BAR BB| Open rates'!BF24*0.9*0.9</f>
        <v>32238</v>
      </c>
      <c r="BG24" s="43">
        <f>'BAR BB| Open rates'!BG24*0.9*0.9</f>
        <v>30618</v>
      </c>
      <c r="BH24" s="43">
        <f>'BAR BB| Open rates'!BH24*0.9*0.9</f>
        <v>30618</v>
      </c>
      <c r="BI24" s="43">
        <f>'BAR BB| Open rates'!BI24*0.9*0.9</f>
        <v>29808</v>
      </c>
      <c r="BJ24" s="43">
        <f>'BAR BB| Open rates'!BJ24*0.9*0.9</f>
        <v>30618</v>
      </c>
      <c r="BK24" s="43">
        <f>'BAR BB| Open rates'!BK24*0.9*0.9</f>
        <v>29808</v>
      </c>
      <c r="BL24" s="43">
        <f>'BAR BB| Open rates'!BL24*0.9*0.9</f>
        <v>30618</v>
      </c>
    </row>
    <row r="25" spans="1:64" s="36" customFormat="1" ht="12" customHeight="1" x14ac:dyDescent="0.2">
      <c r="A25" s="237">
        <v>2</v>
      </c>
      <c r="B25" s="43">
        <f>'BAR BB| Open rates'!B25*0.9*0.9</f>
        <v>46332</v>
      </c>
      <c r="C25" s="43">
        <f>'BAR BB| Open rates'!C25*0.9*0.9</f>
        <v>43092</v>
      </c>
      <c r="D25" s="43">
        <f>'BAR BB| Open rates'!D25*0.9*0.9</f>
        <v>43092</v>
      </c>
      <c r="E25" s="43">
        <f>'BAR BB| Open rates'!E25*0.9*0.9</f>
        <v>46332</v>
      </c>
      <c r="F25" s="43">
        <f>'BAR BB| Open rates'!F25*0.9*0.9</f>
        <v>43092</v>
      </c>
      <c r="G25" s="43">
        <f>'BAR BB| Open rates'!G25*0.9*0.9</f>
        <v>43092</v>
      </c>
      <c r="H25" s="43">
        <f>'BAR BB| Open rates'!H25*0.9*0.9</f>
        <v>37422</v>
      </c>
      <c r="I25" s="43">
        <f>'BAR BB| Open rates'!I25*0.9*0.9</f>
        <v>35640</v>
      </c>
      <c r="J25" s="43">
        <f>'BAR BB| Open rates'!J25*0.9*0.9</f>
        <v>34263</v>
      </c>
      <c r="K25" s="43">
        <f>'BAR BB| Open rates'!K25*0.9*0.9</f>
        <v>32643</v>
      </c>
      <c r="L25" s="43">
        <f>'BAR BB| Open rates'!L25*0.9*0.9</f>
        <v>34263</v>
      </c>
      <c r="M25" s="43">
        <f>'BAR BB| Open rates'!M25*0.9*0.9</f>
        <v>32643</v>
      </c>
      <c r="N25" s="43">
        <f>'BAR BB| Open rates'!N25*0.9*0.9</f>
        <v>34263</v>
      </c>
      <c r="O25" s="43">
        <f>'BAR BB| Open rates'!O25*0.9*0.9</f>
        <v>32643</v>
      </c>
      <c r="P25" s="43">
        <f>'BAR BB| Open rates'!P25*0.9*0.9</f>
        <v>34263</v>
      </c>
      <c r="Q25" s="43">
        <f>'BAR BB| Open rates'!Q25*0.9*0.9</f>
        <v>32643</v>
      </c>
      <c r="R25" s="43">
        <f>'BAR BB| Open rates'!R25*0.9*0.9</f>
        <v>32643</v>
      </c>
      <c r="S25" s="43">
        <f>'BAR BB| Open rates'!S25*0.9*0.9</f>
        <v>34263</v>
      </c>
      <c r="T25" s="43">
        <f>'BAR BB| Open rates'!T25*0.9*0.9</f>
        <v>32643</v>
      </c>
      <c r="U25" s="43">
        <f>'BAR BB| Open rates'!U25*0.9*0.9</f>
        <v>34263</v>
      </c>
      <c r="V25" s="43">
        <f>'BAR BB| Open rates'!V25*0.9*0.9</f>
        <v>34263</v>
      </c>
      <c r="W25" s="43">
        <f>'BAR BB| Open rates'!W25*0.9*0.9</f>
        <v>37422</v>
      </c>
      <c r="X25" s="43">
        <f>'BAR BB| Open rates'!X25*0.9*0.9</f>
        <v>43092</v>
      </c>
      <c r="Y25" s="43">
        <f>'BAR BB| Open rates'!Y25*0.9*0.9</f>
        <v>148149</v>
      </c>
      <c r="Z25" s="43">
        <f>'BAR BB| Open rates'!Z25*0.9*0.9</f>
        <v>164268</v>
      </c>
      <c r="AA25" s="43">
        <f>'BAR BB| Open rates'!AA25*0.9*0.9</f>
        <v>172368</v>
      </c>
      <c r="AB25" s="43">
        <f>'BAR BB| Open rates'!AB25*0.9*0.9</f>
        <v>180549</v>
      </c>
      <c r="AC25" s="43">
        <f>'BAR BB| Open rates'!AC25*0.9*0.9</f>
        <v>174555</v>
      </c>
      <c r="AD25" s="43">
        <f>'BAR BB| Open rates'!AD25*0.9*0.9</f>
        <v>172368</v>
      </c>
      <c r="AE25" s="43">
        <f>'BAR BB| Open rates'!AE25*0.9*0.9</f>
        <v>83997</v>
      </c>
      <c r="AF25" s="43">
        <f>'BAR BB| Open rates'!AF25*0.9*0.9</f>
        <v>75897</v>
      </c>
      <c r="AG25" s="43">
        <f>'BAR BB| Open rates'!AG25*0.9*0.9</f>
        <v>45927</v>
      </c>
      <c r="AH25" s="43">
        <f>'BAR BB| Open rates'!AH25*0.9*0.9</f>
        <v>49977</v>
      </c>
      <c r="AI25" s="43">
        <f>'BAR BB| Open rates'!AI25*0.9*0.9</f>
        <v>48357</v>
      </c>
      <c r="AJ25" s="43">
        <f>'BAR BB| Open rates'!AJ25*0.9*0.9</f>
        <v>45927</v>
      </c>
      <c r="AK25" s="43">
        <f>'BAR BB| Open rates'!AK25*0.9*0.9</f>
        <v>48357</v>
      </c>
      <c r="AL25" s="43">
        <f>'BAR BB| Open rates'!AL25*0.9*0.9</f>
        <v>45927</v>
      </c>
      <c r="AM25" s="43">
        <f>'BAR BB| Open rates'!AM25*0.9*0.9</f>
        <v>48357</v>
      </c>
      <c r="AN25" s="43">
        <f>'BAR BB| Open rates'!AN25*0.9*0.9</f>
        <v>54027</v>
      </c>
      <c r="AO25" s="43">
        <f>'BAR BB| Open rates'!AO25*0.9*0.9</f>
        <v>56457</v>
      </c>
      <c r="AP25" s="43">
        <f>'BAR BB| Open rates'!AP25*0.9*0.9</f>
        <v>66177</v>
      </c>
      <c r="AQ25" s="43">
        <f>'BAR BB| Open rates'!AQ25*0.9*0.9</f>
        <v>66177</v>
      </c>
      <c r="AR25" s="43">
        <f>'BAR BB| Open rates'!AR25*0.9*0.9</f>
        <v>68526</v>
      </c>
      <c r="AS25" s="43">
        <f>'BAR BB| Open rates'!AS25*0.9*0.9</f>
        <v>66177</v>
      </c>
      <c r="AT25" s="43">
        <f>'BAR BB| Open rates'!AT25*0.9*0.9</f>
        <v>68526</v>
      </c>
      <c r="AU25" s="43">
        <f>'BAR BB| Open rates'!AU25*0.9*0.9</f>
        <v>66177</v>
      </c>
      <c r="AV25" s="43">
        <f>'BAR BB| Open rates'!AV25*0.9*0.9</f>
        <v>81891</v>
      </c>
      <c r="AW25" s="43">
        <f>'BAR BB| Open rates'!AW25*0.9*0.9</f>
        <v>66825</v>
      </c>
      <c r="AX25" s="43">
        <f>'BAR BB| Open rates'!AX25*0.9*0.9</f>
        <v>51597</v>
      </c>
      <c r="AY25" s="43">
        <f>'BAR BB| Open rates'!AY25*0.9*0.9</f>
        <v>48357</v>
      </c>
      <c r="AZ25" s="43">
        <f>'BAR BB| Open rates'!AZ25*0.9*0.9</f>
        <v>51597</v>
      </c>
      <c r="BA25" s="43">
        <f>'BAR BB| Open rates'!BA25*0.9*0.9</f>
        <v>44307</v>
      </c>
      <c r="BB25" s="43">
        <f>'BAR BB| Open rates'!BB25*0.9*0.9</f>
        <v>42687</v>
      </c>
      <c r="BC25" s="43">
        <f>'BAR BB| Open rates'!BC25*0.9*0.9</f>
        <v>44307</v>
      </c>
      <c r="BD25" s="43">
        <f>'BAR BB| Open rates'!BD25*0.9*0.9</f>
        <v>42687</v>
      </c>
      <c r="BE25" s="43">
        <f>'BAR BB| Open rates'!BE25*0.9*0.9</f>
        <v>36045</v>
      </c>
      <c r="BF25" s="43">
        <f>'BAR BB| Open rates'!BF25*0.9*0.9</f>
        <v>34668</v>
      </c>
      <c r="BG25" s="43">
        <f>'BAR BB| Open rates'!BG25*0.9*0.9</f>
        <v>33048</v>
      </c>
      <c r="BH25" s="43">
        <f>'BAR BB| Open rates'!BH25*0.9*0.9</f>
        <v>33048</v>
      </c>
      <c r="BI25" s="43">
        <f>'BAR BB| Open rates'!BI25*0.9*0.9</f>
        <v>32238</v>
      </c>
      <c r="BJ25" s="43">
        <f>'BAR BB| Open rates'!BJ25*0.9*0.9</f>
        <v>33048</v>
      </c>
      <c r="BK25" s="43">
        <f>'BAR BB| Open rates'!BK25*0.9*0.9</f>
        <v>32238</v>
      </c>
      <c r="BL25" s="43">
        <f>'BAR BB| Open rates'!BL25*0.9*0.9</f>
        <v>33048</v>
      </c>
    </row>
    <row r="26" spans="1:64" s="36" customFormat="1" ht="12" customHeight="1" x14ac:dyDescent="0.2">
      <c r="A26" s="237">
        <v>3</v>
      </c>
      <c r="B26" s="43">
        <f>'BAR BB| Open rates'!B26*0.9*0.9</f>
        <v>48357</v>
      </c>
      <c r="C26" s="43">
        <f>'BAR BB| Open rates'!C26*0.9*0.9</f>
        <v>45117</v>
      </c>
      <c r="D26" s="43">
        <f>'BAR BB| Open rates'!D26*0.9*0.9</f>
        <v>45117</v>
      </c>
      <c r="E26" s="43">
        <f>'BAR BB| Open rates'!E26*0.9*0.9</f>
        <v>48357</v>
      </c>
      <c r="F26" s="43">
        <f>'BAR BB| Open rates'!F26*0.9*0.9</f>
        <v>45117</v>
      </c>
      <c r="G26" s="43">
        <f>'BAR BB| Open rates'!G26*0.9*0.9</f>
        <v>45117</v>
      </c>
      <c r="H26" s="43">
        <f>'BAR BB| Open rates'!H26*0.9*0.9</f>
        <v>39447</v>
      </c>
      <c r="I26" s="43">
        <f>'BAR BB| Open rates'!I26*0.9*0.9</f>
        <v>37665</v>
      </c>
      <c r="J26" s="43">
        <f>'BAR BB| Open rates'!J26*0.9*0.9</f>
        <v>36288</v>
      </c>
      <c r="K26" s="43">
        <f>'BAR BB| Open rates'!K26*0.9*0.9</f>
        <v>34668</v>
      </c>
      <c r="L26" s="43">
        <f>'BAR BB| Open rates'!L26*0.9*0.9</f>
        <v>36288</v>
      </c>
      <c r="M26" s="43">
        <f>'BAR BB| Open rates'!M26*0.9*0.9</f>
        <v>34668</v>
      </c>
      <c r="N26" s="43">
        <f>'BAR BB| Open rates'!N26*0.9*0.9</f>
        <v>36288</v>
      </c>
      <c r="O26" s="43">
        <f>'BAR BB| Open rates'!O26*0.9*0.9</f>
        <v>34668</v>
      </c>
      <c r="P26" s="43">
        <f>'BAR BB| Open rates'!P26*0.9*0.9</f>
        <v>36288</v>
      </c>
      <c r="Q26" s="43">
        <f>'BAR BB| Open rates'!Q26*0.9*0.9</f>
        <v>34668</v>
      </c>
      <c r="R26" s="43">
        <f>'BAR BB| Open rates'!R26*0.9*0.9</f>
        <v>34668</v>
      </c>
      <c r="S26" s="43">
        <f>'BAR BB| Open rates'!S26*0.9*0.9</f>
        <v>36288</v>
      </c>
      <c r="T26" s="43">
        <f>'BAR BB| Open rates'!T26*0.9*0.9</f>
        <v>34668</v>
      </c>
      <c r="U26" s="43">
        <f>'BAR BB| Open rates'!U26*0.9*0.9</f>
        <v>36288</v>
      </c>
      <c r="V26" s="43">
        <f>'BAR BB| Open rates'!V26*0.9*0.9</f>
        <v>36288</v>
      </c>
      <c r="W26" s="43">
        <f>'BAR BB| Open rates'!W26*0.9*0.9</f>
        <v>39447</v>
      </c>
      <c r="X26" s="43">
        <f>'BAR BB| Open rates'!X26*0.9*0.9</f>
        <v>45117</v>
      </c>
      <c r="Y26" s="43">
        <f>'BAR BB| Open rates'!Y26*0.9*0.9</f>
        <v>150579</v>
      </c>
      <c r="Z26" s="43">
        <f>'BAR BB| Open rates'!Z26*0.9*0.9</f>
        <v>166698</v>
      </c>
      <c r="AA26" s="43">
        <f>'BAR BB| Open rates'!AA26*0.9*0.9</f>
        <v>174798</v>
      </c>
      <c r="AB26" s="43">
        <f>'BAR BB| Open rates'!AB26*0.9*0.9</f>
        <v>182979</v>
      </c>
      <c r="AC26" s="43">
        <f>'BAR BB| Open rates'!AC26*0.9*0.9</f>
        <v>176985</v>
      </c>
      <c r="AD26" s="43">
        <f>'BAR BB| Open rates'!AD26*0.9*0.9</f>
        <v>174798</v>
      </c>
      <c r="AE26" s="43">
        <f>'BAR BB| Open rates'!AE26*0.9*0.9</f>
        <v>86427</v>
      </c>
      <c r="AF26" s="43">
        <f>'BAR BB| Open rates'!AF26*0.9*0.9</f>
        <v>78327</v>
      </c>
      <c r="AG26" s="43">
        <f>'BAR BB| Open rates'!AG26*0.9*0.9</f>
        <v>48357</v>
      </c>
      <c r="AH26" s="43">
        <f>'BAR BB| Open rates'!AH26*0.9*0.9</f>
        <v>52407</v>
      </c>
      <c r="AI26" s="43">
        <f>'BAR BB| Open rates'!AI26*0.9*0.9</f>
        <v>50787</v>
      </c>
      <c r="AJ26" s="43">
        <f>'BAR BB| Open rates'!AJ26*0.9*0.9</f>
        <v>48357</v>
      </c>
      <c r="AK26" s="43">
        <f>'BAR BB| Open rates'!AK26*0.9*0.9</f>
        <v>50787</v>
      </c>
      <c r="AL26" s="43">
        <f>'BAR BB| Open rates'!AL26*0.9*0.9</f>
        <v>48357</v>
      </c>
      <c r="AM26" s="43">
        <f>'BAR BB| Open rates'!AM26*0.9*0.9</f>
        <v>50787</v>
      </c>
      <c r="AN26" s="43">
        <f>'BAR BB| Open rates'!AN26*0.9*0.9</f>
        <v>56457</v>
      </c>
      <c r="AO26" s="43">
        <f>'BAR BB| Open rates'!AO26*0.9*0.9</f>
        <v>58887</v>
      </c>
      <c r="AP26" s="43">
        <f>'BAR BB| Open rates'!AP26*0.9*0.9</f>
        <v>68607</v>
      </c>
      <c r="AQ26" s="43">
        <f>'BAR BB| Open rates'!AQ26*0.9*0.9</f>
        <v>68607</v>
      </c>
      <c r="AR26" s="43">
        <f>'BAR BB| Open rates'!AR26*0.9*0.9</f>
        <v>70956</v>
      </c>
      <c r="AS26" s="43">
        <f>'BAR BB| Open rates'!AS26*0.9*0.9</f>
        <v>68607</v>
      </c>
      <c r="AT26" s="43">
        <f>'BAR BB| Open rates'!AT26*0.9*0.9</f>
        <v>70956</v>
      </c>
      <c r="AU26" s="43">
        <f>'BAR BB| Open rates'!AU26*0.9*0.9</f>
        <v>68607</v>
      </c>
      <c r="AV26" s="43">
        <f>'BAR BB| Open rates'!AV26*0.9*0.9</f>
        <v>84321</v>
      </c>
      <c r="AW26" s="43">
        <f>'BAR BB| Open rates'!AW26*0.9*0.9</f>
        <v>69255</v>
      </c>
      <c r="AX26" s="43">
        <f>'BAR BB| Open rates'!AX26*0.9*0.9</f>
        <v>54027</v>
      </c>
      <c r="AY26" s="43">
        <f>'BAR BB| Open rates'!AY26*0.9*0.9</f>
        <v>50787</v>
      </c>
      <c r="AZ26" s="43">
        <f>'BAR BB| Open rates'!AZ26*0.9*0.9</f>
        <v>54027</v>
      </c>
      <c r="BA26" s="43">
        <f>'BAR BB| Open rates'!BA26*0.9*0.9</f>
        <v>46737</v>
      </c>
      <c r="BB26" s="43">
        <f>'BAR BB| Open rates'!BB26*0.9*0.9</f>
        <v>45117</v>
      </c>
      <c r="BC26" s="43">
        <f>'BAR BB| Open rates'!BC26*0.9*0.9</f>
        <v>46737</v>
      </c>
      <c r="BD26" s="43">
        <f>'BAR BB| Open rates'!BD26*0.9*0.9</f>
        <v>45117</v>
      </c>
      <c r="BE26" s="43">
        <f>'BAR BB| Open rates'!BE26*0.9*0.9</f>
        <v>38475</v>
      </c>
      <c r="BF26" s="43">
        <f>'BAR BB| Open rates'!BF26*0.9*0.9</f>
        <v>37098</v>
      </c>
      <c r="BG26" s="43">
        <f>'BAR BB| Open rates'!BG26*0.9*0.9</f>
        <v>35478</v>
      </c>
      <c r="BH26" s="43">
        <f>'BAR BB| Open rates'!BH26*0.9*0.9</f>
        <v>35478</v>
      </c>
      <c r="BI26" s="43">
        <f>'BAR BB| Open rates'!BI26*0.9*0.9</f>
        <v>34668</v>
      </c>
      <c r="BJ26" s="43">
        <f>'BAR BB| Open rates'!BJ26*0.9*0.9</f>
        <v>35478</v>
      </c>
      <c r="BK26" s="43">
        <f>'BAR BB| Open rates'!BK26*0.9*0.9</f>
        <v>34668</v>
      </c>
      <c r="BL26" s="43">
        <f>'BAR BB| Open rates'!BL26*0.9*0.9</f>
        <v>35478</v>
      </c>
    </row>
    <row r="27" spans="1:64" s="36" customFormat="1" ht="12" customHeight="1" x14ac:dyDescent="0.2">
      <c r="A27" s="237">
        <v>4</v>
      </c>
      <c r="B27" s="43">
        <f>'BAR BB| Open rates'!B27*0.9*0.9</f>
        <v>50382</v>
      </c>
      <c r="C27" s="43">
        <f>'BAR BB| Open rates'!C27*0.9*0.9</f>
        <v>47142</v>
      </c>
      <c r="D27" s="43">
        <f>'BAR BB| Open rates'!D27*0.9*0.9</f>
        <v>47142</v>
      </c>
      <c r="E27" s="43">
        <f>'BAR BB| Open rates'!E27*0.9*0.9</f>
        <v>50382</v>
      </c>
      <c r="F27" s="43">
        <f>'BAR BB| Open rates'!F27*0.9*0.9</f>
        <v>47142</v>
      </c>
      <c r="G27" s="43">
        <f>'BAR BB| Open rates'!G27*0.9*0.9</f>
        <v>47142</v>
      </c>
      <c r="H27" s="43">
        <f>'BAR BB| Open rates'!H27*0.9*0.9</f>
        <v>41472</v>
      </c>
      <c r="I27" s="43">
        <f>'BAR BB| Open rates'!I27*0.9*0.9</f>
        <v>39690</v>
      </c>
      <c r="J27" s="43">
        <f>'BAR BB| Open rates'!J27*0.9*0.9</f>
        <v>38313</v>
      </c>
      <c r="K27" s="43">
        <f>'BAR BB| Open rates'!K27*0.9*0.9</f>
        <v>36693</v>
      </c>
      <c r="L27" s="43">
        <f>'BAR BB| Open rates'!L27*0.9*0.9</f>
        <v>38313</v>
      </c>
      <c r="M27" s="43">
        <f>'BAR BB| Open rates'!M27*0.9*0.9</f>
        <v>36693</v>
      </c>
      <c r="N27" s="43">
        <f>'BAR BB| Open rates'!N27*0.9*0.9</f>
        <v>38313</v>
      </c>
      <c r="O27" s="43">
        <f>'BAR BB| Open rates'!O27*0.9*0.9</f>
        <v>36693</v>
      </c>
      <c r="P27" s="43">
        <f>'BAR BB| Open rates'!P27*0.9*0.9</f>
        <v>38313</v>
      </c>
      <c r="Q27" s="43">
        <f>'BAR BB| Open rates'!Q27*0.9*0.9</f>
        <v>36693</v>
      </c>
      <c r="R27" s="43">
        <f>'BAR BB| Open rates'!R27*0.9*0.9</f>
        <v>36693</v>
      </c>
      <c r="S27" s="43">
        <f>'BAR BB| Open rates'!S27*0.9*0.9</f>
        <v>38313</v>
      </c>
      <c r="T27" s="43">
        <f>'BAR BB| Open rates'!T27*0.9*0.9</f>
        <v>36693</v>
      </c>
      <c r="U27" s="43">
        <f>'BAR BB| Open rates'!U27*0.9*0.9</f>
        <v>38313</v>
      </c>
      <c r="V27" s="43">
        <f>'BAR BB| Open rates'!V27*0.9*0.9</f>
        <v>38313</v>
      </c>
      <c r="W27" s="43">
        <f>'BAR BB| Open rates'!W27*0.9*0.9</f>
        <v>41472</v>
      </c>
      <c r="X27" s="43">
        <f>'BAR BB| Open rates'!X27*0.9*0.9</f>
        <v>47142</v>
      </c>
      <c r="Y27" s="43">
        <f>'BAR BB| Open rates'!Y27*0.9*0.9</f>
        <v>153009</v>
      </c>
      <c r="Z27" s="43">
        <f>'BAR BB| Open rates'!Z27*0.9*0.9</f>
        <v>169128</v>
      </c>
      <c r="AA27" s="43">
        <f>'BAR BB| Open rates'!AA27*0.9*0.9</f>
        <v>177228</v>
      </c>
      <c r="AB27" s="43">
        <f>'BAR BB| Open rates'!AB27*0.9*0.9</f>
        <v>185409</v>
      </c>
      <c r="AC27" s="43">
        <f>'BAR BB| Open rates'!AC27*0.9*0.9</f>
        <v>179415</v>
      </c>
      <c r="AD27" s="43">
        <f>'BAR BB| Open rates'!AD27*0.9*0.9</f>
        <v>177228</v>
      </c>
      <c r="AE27" s="43">
        <f>'BAR BB| Open rates'!AE27*0.9*0.9</f>
        <v>88857</v>
      </c>
      <c r="AF27" s="43">
        <f>'BAR BB| Open rates'!AF27*0.9*0.9</f>
        <v>80757</v>
      </c>
      <c r="AG27" s="43">
        <f>'BAR BB| Open rates'!AG27*0.9*0.9</f>
        <v>50787</v>
      </c>
      <c r="AH27" s="43">
        <f>'BAR BB| Open rates'!AH27*0.9*0.9</f>
        <v>54837</v>
      </c>
      <c r="AI27" s="43">
        <f>'BAR BB| Open rates'!AI27*0.9*0.9</f>
        <v>53217</v>
      </c>
      <c r="AJ27" s="43">
        <f>'BAR BB| Open rates'!AJ27*0.9*0.9</f>
        <v>50787</v>
      </c>
      <c r="AK27" s="43">
        <f>'BAR BB| Open rates'!AK27*0.9*0.9</f>
        <v>53217</v>
      </c>
      <c r="AL27" s="43">
        <f>'BAR BB| Open rates'!AL27*0.9*0.9</f>
        <v>50787</v>
      </c>
      <c r="AM27" s="43">
        <f>'BAR BB| Open rates'!AM27*0.9*0.9</f>
        <v>53217</v>
      </c>
      <c r="AN27" s="43">
        <f>'BAR BB| Open rates'!AN27*0.9*0.9</f>
        <v>58887</v>
      </c>
      <c r="AO27" s="43">
        <f>'BAR BB| Open rates'!AO27*0.9*0.9</f>
        <v>61317</v>
      </c>
      <c r="AP27" s="43">
        <f>'BAR BB| Open rates'!AP27*0.9*0.9</f>
        <v>71037</v>
      </c>
      <c r="AQ27" s="43">
        <f>'BAR BB| Open rates'!AQ27*0.9*0.9</f>
        <v>71037</v>
      </c>
      <c r="AR27" s="43">
        <f>'BAR BB| Open rates'!AR27*0.9*0.9</f>
        <v>73386</v>
      </c>
      <c r="AS27" s="43">
        <f>'BAR BB| Open rates'!AS27*0.9*0.9</f>
        <v>71037</v>
      </c>
      <c r="AT27" s="43">
        <f>'BAR BB| Open rates'!AT27*0.9*0.9</f>
        <v>73386</v>
      </c>
      <c r="AU27" s="43">
        <f>'BAR BB| Open rates'!AU27*0.9*0.9</f>
        <v>71037</v>
      </c>
      <c r="AV27" s="43">
        <f>'BAR BB| Open rates'!AV27*0.9*0.9</f>
        <v>86751</v>
      </c>
      <c r="AW27" s="43">
        <f>'BAR BB| Open rates'!AW27*0.9*0.9</f>
        <v>71685</v>
      </c>
      <c r="AX27" s="43">
        <f>'BAR BB| Open rates'!AX27*0.9*0.9</f>
        <v>56457</v>
      </c>
      <c r="AY27" s="43">
        <f>'BAR BB| Open rates'!AY27*0.9*0.9</f>
        <v>53217</v>
      </c>
      <c r="AZ27" s="43">
        <f>'BAR BB| Open rates'!AZ27*0.9*0.9</f>
        <v>56457</v>
      </c>
      <c r="BA27" s="43">
        <f>'BAR BB| Open rates'!BA27*0.9*0.9</f>
        <v>49167</v>
      </c>
      <c r="BB27" s="43">
        <f>'BAR BB| Open rates'!BB27*0.9*0.9</f>
        <v>47547</v>
      </c>
      <c r="BC27" s="43">
        <f>'BAR BB| Open rates'!BC27*0.9*0.9</f>
        <v>49167</v>
      </c>
      <c r="BD27" s="43">
        <f>'BAR BB| Open rates'!BD27*0.9*0.9</f>
        <v>47547</v>
      </c>
      <c r="BE27" s="43">
        <f>'BAR BB| Open rates'!BE27*0.9*0.9</f>
        <v>40905</v>
      </c>
      <c r="BF27" s="43">
        <f>'BAR BB| Open rates'!BF27*0.9*0.9</f>
        <v>39528</v>
      </c>
      <c r="BG27" s="43">
        <f>'BAR BB| Open rates'!BG27*0.9*0.9</f>
        <v>37908</v>
      </c>
      <c r="BH27" s="43">
        <f>'BAR BB| Open rates'!BH27*0.9*0.9</f>
        <v>37908</v>
      </c>
      <c r="BI27" s="43">
        <f>'BAR BB| Open rates'!BI27*0.9*0.9</f>
        <v>37098</v>
      </c>
      <c r="BJ27" s="43">
        <f>'BAR BB| Open rates'!BJ27*0.9*0.9</f>
        <v>37908</v>
      </c>
      <c r="BK27" s="43">
        <f>'BAR BB| Open rates'!BK27*0.9*0.9</f>
        <v>37098</v>
      </c>
      <c r="BL27" s="43">
        <f>'BAR BB| Open rates'!BL27*0.9*0.9</f>
        <v>37908</v>
      </c>
    </row>
    <row r="28" spans="1:64"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64" s="36" customFormat="1" ht="12" customHeight="1" x14ac:dyDescent="0.2">
      <c r="A29" s="237">
        <v>1</v>
      </c>
      <c r="B29" s="43">
        <f>'BAR BB| Open rates'!B29*0.9*0.9</f>
        <v>47547</v>
      </c>
      <c r="C29" s="43">
        <f>'BAR BB| Open rates'!C29*0.9*0.9</f>
        <v>44307</v>
      </c>
      <c r="D29" s="43">
        <f>'BAR BB| Open rates'!D29*0.9*0.9</f>
        <v>44307</v>
      </c>
      <c r="E29" s="43">
        <f>'BAR BB| Open rates'!E29*0.9*0.9</f>
        <v>47547</v>
      </c>
      <c r="F29" s="43">
        <f>'BAR BB| Open rates'!F29*0.9*0.9</f>
        <v>44307</v>
      </c>
      <c r="G29" s="43">
        <f>'BAR BB| Open rates'!G29*0.9*0.9</f>
        <v>44307</v>
      </c>
      <c r="H29" s="43">
        <f>'BAR BB| Open rates'!H29*0.9*0.9</f>
        <v>38637</v>
      </c>
      <c r="I29" s="43">
        <f>'BAR BB| Open rates'!I29*0.9*0.9</f>
        <v>36855</v>
      </c>
      <c r="J29" s="43">
        <f>'BAR BB| Open rates'!J29*0.9*0.9</f>
        <v>35478</v>
      </c>
      <c r="K29" s="43">
        <f>'BAR BB| Open rates'!K29*0.9*0.9</f>
        <v>33858</v>
      </c>
      <c r="L29" s="43">
        <f>'BAR BB| Open rates'!L29*0.9*0.9</f>
        <v>35478</v>
      </c>
      <c r="M29" s="43">
        <f>'BAR BB| Open rates'!M29*0.9*0.9</f>
        <v>33858</v>
      </c>
      <c r="N29" s="43">
        <f>'BAR BB| Open rates'!N29*0.9*0.9</f>
        <v>35478</v>
      </c>
      <c r="O29" s="43">
        <f>'BAR BB| Open rates'!O29*0.9*0.9</f>
        <v>33858</v>
      </c>
      <c r="P29" s="43">
        <f>'BAR BB| Open rates'!P29*0.9*0.9</f>
        <v>35478</v>
      </c>
      <c r="Q29" s="43">
        <f>'BAR BB| Open rates'!Q29*0.9*0.9</f>
        <v>33858</v>
      </c>
      <c r="R29" s="43">
        <f>'BAR BB| Open rates'!R29*0.9*0.9</f>
        <v>33858</v>
      </c>
      <c r="S29" s="43">
        <f>'BAR BB| Open rates'!S29*0.9*0.9</f>
        <v>35478</v>
      </c>
      <c r="T29" s="43">
        <f>'BAR BB| Open rates'!T29*0.9*0.9</f>
        <v>33858</v>
      </c>
      <c r="U29" s="43">
        <f>'BAR BB| Open rates'!U29*0.9*0.9</f>
        <v>35478</v>
      </c>
      <c r="V29" s="43">
        <f>'BAR BB| Open rates'!V29*0.9*0.9</f>
        <v>35478</v>
      </c>
      <c r="W29" s="43">
        <f>'BAR BB| Open rates'!W29*0.9*0.9</f>
        <v>38637</v>
      </c>
      <c r="X29" s="43">
        <f>'BAR BB| Open rates'!X29*0.9*0.9</f>
        <v>44307</v>
      </c>
      <c r="Y29" s="43">
        <f>'BAR BB| Open rates'!Y29*0.9*0.9</f>
        <v>178119</v>
      </c>
      <c r="Z29" s="43">
        <f>'BAR BB| Open rates'!Z29*0.9*0.9</f>
        <v>194238</v>
      </c>
      <c r="AA29" s="43">
        <f>'BAR BB| Open rates'!AA29*0.9*0.9</f>
        <v>202338</v>
      </c>
      <c r="AB29" s="43">
        <f>'BAR BB| Open rates'!AB29*0.9*0.9</f>
        <v>210519</v>
      </c>
      <c r="AC29" s="43">
        <f>'BAR BB| Open rates'!AC29*0.9*0.9</f>
        <v>204525</v>
      </c>
      <c r="AD29" s="43">
        <f>'BAR BB| Open rates'!AD29*0.9*0.9</f>
        <v>202338</v>
      </c>
      <c r="AE29" s="43">
        <f>'BAR BB| Open rates'!AE29*0.9*0.9</f>
        <v>85617</v>
      </c>
      <c r="AF29" s="43">
        <f>'BAR BB| Open rates'!AF29*0.9*0.9</f>
        <v>77517</v>
      </c>
      <c r="AG29" s="43">
        <f>'BAR BB| Open rates'!AG29*0.9*0.9</f>
        <v>47547</v>
      </c>
      <c r="AH29" s="43">
        <f>'BAR BB| Open rates'!AH29*0.9*0.9</f>
        <v>51597</v>
      </c>
      <c r="AI29" s="43">
        <f>'BAR BB| Open rates'!AI29*0.9*0.9</f>
        <v>49977</v>
      </c>
      <c r="AJ29" s="43">
        <f>'BAR BB| Open rates'!AJ29*0.9*0.9</f>
        <v>47547</v>
      </c>
      <c r="AK29" s="43">
        <f>'BAR BB| Open rates'!AK29*0.9*0.9</f>
        <v>49977</v>
      </c>
      <c r="AL29" s="43">
        <f>'BAR BB| Open rates'!AL29*0.9*0.9</f>
        <v>47547</v>
      </c>
      <c r="AM29" s="43">
        <f>'BAR BB| Open rates'!AM29*0.9*0.9</f>
        <v>49977</v>
      </c>
      <c r="AN29" s="43">
        <f>'BAR BB| Open rates'!AN29*0.9*0.9</f>
        <v>55647</v>
      </c>
      <c r="AO29" s="43">
        <f>'BAR BB| Open rates'!AO29*0.9*0.9</f>
        <v>58077</v>
      </c>
      <c r="AP29" s="43">
        <f>'BAR BB| Open rates'!AP29*0.9*0.9</f>
        <v>68607</v>
      </c>
      <c r="AQ29" s="43">
        <f>'BAR BB| Open rates'!AQ29*0.9*0.9</f>
        <v>68607</v>
      </c>
      <c r="AR29" s="43">
        <f>'BAR BB| Open rates'!AR29*0.9*0.9</f>
        <v>70956</v>
      </c>
      <c r="AS29" s="43">
        <f>'BAR BB| Open rates'!AS29*0.9*0.9</f>
        <v>68607</v>
      </c>
      <c r="AT29" s="43">
        <f>'BAR BB| Open rates'!AT29*0.9*0.9</f>
        <v>70956</v>
      </c>
      <c r="AU29" s="43">
        <f>'BAR BB| Open rates'!AU29*0.9*0.9</f>
        <v>68607</v>
      </c>
      <c r="AV29" s="43">
        <f>'BAR BB| Open rates'!AV29*0.9*0.9</f>
        <v>90882</v>
      </c>
      <c r="AW29" s="43">
        <f>'BAR BB| Open rates'!AW29*0.9*0.9</f>
        <v>66015</v>
      </c>
      <c r="AX29" s="43">
        <f>'BAR BB| Open rates'!AX29*0.9*0.9</f>
        <v>50787</v>
      </c>
      <c r="AY29" s="43">
        <f>'BAR BB| Open rates'!AY29*0.9*0.9</f>
        <v>47547</v>
      </c>
      <c r="AZ29" s="43">
        <f>'BAR BB| Open rates'!AZ29*0.9*0.9</f>
        <v>50787</v>
      </c>
      <c r="BA29" s="43">
        <f>'BAR BB| Open rates'!BA29*0.9*0.9</f>
        <v>43497</v>
      </c>
      <c r="BB29" s="43">
        <f>'BAR BB| Open rates'!BB29*0.9*0.9</f>
        <v>41877</v>
      </c>
      <c r="BC29" s="43">
        <f>'BAR BB| Open rates'!BC29*0.9*0.9</f>
        <v>43497</v>
      </c>
      <c r="BD29" s="43">
        <f>'BAR BB| Open rates'!BD29*0.9*0.9</f>
        <v>41877</v>
      </c>
      <c r="BE29" s="43">
        <f>'BAR BB| Open rates'!BE29*0.9*0.9</f>
        <v>36855</v>
      </c>
      <c r="BF29" s="43">
        <f>'BAR BB| Open rates'!BF29*0.9*0.9</f>
        <v>35478</v>
      </c>
      <c r="BG29" s="43">
        <f>'BAR BB| Open rates'!BG29*0.9*0.9</f>
        <v>33858</v>
      </c>
      <c r="BH29" s="43">
        <f>'BAR BB| Open rates'!BH29*0.9*0.9</f>
        <v>33858</v>
      </c>
      <c r="BI29" s="43">
        <f>'BAR BB| Open rates'!BI29*0.9*0.9</f>
        <v>33048</v>
      </c>
      <c r="BJ29" s="43">
        <f>'BAR BB| Open rates'!BJ29*0.9*0.9</f>
        <v>33858</v>
      </c>
      <c r="BK29" s="43">
        <f>'BAR BB| Open rates'!BK29*0.9*0.9</f>
        <v>33048</v>
      </c>
      <c r="BL29" s="43">
        <f>'BAR BB| Open rates'!BL29*0.9*0.9</f>
        <v>33858</v>
      </c>
    </row>
    <row r="30" spans="1:64" s="36" customFormat="1" ht="12" customHeight="1" x14ac:dyDescent="0.2">
      <c r="A30" s="237">
        <v>2</v>
      </c>
      <c r="B30" s="43">
        <f>'BAR BB| Open rates'!B30*0.9*0.9</f>
        <v>49572</v>
      </c>
      <c r="C30" s="43">
        <f>'BAR BB| Open rates'!C30*0.9*0.9</f>
        <v>46332</v>
      </c>
      <c r="D30" s="43">
        <f>'BAR BB| Open rates'!D30*0.9*0.9</f>
        <v>46332</v>
      </c>
      <c r="E30" s="43">
        <f>'BAR BB| Open rates'!E30*0.9*0.9</f>
        <v>49572</v>
      </c>
      <c r="F30" s="43">
        <f>'BAR BB| Open rates'!F30*0.9*0.9</f>
        <v>46332</v>
      </c>
      <c r="G30" s="43">
        <f>'BAR BB| Open rates'!G30*0.9*0.9</f>
        <v>46332</v>
      </c>
      <c r="H30" s="43">
        <f>'BAR BB| Open rates'!H30*0.9*0.9</f>
        <v>40662</v>
      </c>
      <c r="I30" s="43">
        <f>'BAR BB| Open rates'!I30*0.9*0.9</f>
        <v>38880</v>
      </c>
      <c r="J30" s="43">
        <f>'BAR BB| Open rates'!J30*0.9*0.9</f>
        <v>37503</v>
      </c>
      <c r="K30" s="43">
        <f>'BAR BB| Open rates'!K30*0.9*0.9</f>
        <v>35883</v>
      </c>
      <c r="L30" s="43">
        <f>'BAR BB| Open rates'!L30*0.9*0.9</f>
        <v>37503</v>
      </c>
      <c r="M30" s="43">
        <f>'BAR BB| Open rates'!M30*0.9*0.9</f>
        <v>35883</v>
      </c>
      <c r="N30" s="43">
        <f>'BAR BB| Open rates'!N30*0.9*0.9</f>
        <v>37503</v>
      </c>
      <c r="O30" s="43">
        <f>'BAR BB| Open rates'!O30*0.9*0.9</f>
        <v>35883</v>
      </c>
      <c r="P30" s="43">
        <f>'BAR BB| Open rates'!P30*0.9*0.9</f>
        <v>37503</v>
      </c>
      <c r="Q30" s="43">
        <f>'BAR BB| Open rates'!Q30*0.9*0.9</f>
        <v>35883</v>
      </c>
      <c r="R30" s="43">
        <f>'BAR BB| Open rates'!R30*0.9*0.9</f>
        <v>35883</v>
      </c>
      <c r="S30" s="43">
        <f>'BAR BB| Open rates'!S30*0.9*0.9</f>
        <v>37503</v>
      </c>
      <c r="T30" s="43">
        <f>'BAR BB| Open rates'!T30*0.9*0.9</f>
        <v>35883</v>
      </c>
      <c r="U30" s="43">
        <f>'BAR BB| Open rates'!U30*0.9*0.9</f>
        <v>37503</v>
      </c>
      <c r="V30" s="43">
        <f>'BAR BB| Open rates'!V30*0.9*0.9</f>
        <v>37503</v>
      </c>
      <c r="W30" s="43">
        <f>'BAR BB| Open rates'!W30*0.9*0.9</f>
        <v>40662</v>
      </c>
      <c r="X30" s="43">
        <f>'BAR BB| Open rates'!X30*0.9*0.9</f>
        <v>46332</v>
      </c>
      <c r="Y30" s="43">
        <f>'BAR BB| Open rates'!Y30*0.9*0.9</f>
        <v>180549</v>
      </c>
      <c r="Z30" s="43">
        <f>'BAR BB| Open rates'!Z30*0.9*0.9</f>
        <v>196668</v>
      </c>
      <c r="AA30" s="43">
        <f>'BAR BB| Open rates'!AA30*0.9*0.9</f>
        <v>204768</v>
      </c>
      <c r="AB30" s="43">
        <f>'BAR BB| Open rates'!AB30*0.9*0.9</f>
        <v>212949</v>
      </c>
      <c r="AC30" s="43">
        <f>'BAR BB| Open rates'!AC30*0.9*0.9</f>
        <v>206955</v>
      </c>
      <c r="AD30" s="43">
        <f>'BAR BB| Open rates'!AD30*0.9*0.9</f>
        <v>204768</v>
      </c>
      <c r="AE30" s="43">
        <f>'BAR BB| Open rates'!AE30*0.9*0.9</f>
        <v>88047</v>
      </c>
      <c r="AF30" s="43">
        <f>'BAR BB| Open rates'!AF30*0.9*0.9</f>
        <v>79947</v>
      </c>
      <c r="AG30" s="43">
        <f>'BAR BB| Open rates'!AG30*0.9*0.9</f>
        <v>49977</v>
      </c>
      <c r="AH30" s="43">
        <f>'BAR BB| Open rates'!AH30*0.9*0.9</f>
        <v>54027</v>
      </c>
      <c r="AI30" s="43">
        <f>'BAR BB| Open rates'!AI30*0.9*0.9</f>
        <v>52407</v>
      </c>
      <c r="AJ30" s="43">
        <f>'BAR BB| Open rates'!AJ30*0.9*0.9</f>
        <v>49977</v>
      </c>
      <c r="AK30" s="43">
        <f>'BAR BB| Open rates'!AK30*0.9*0.9</f>
        <v>52407</v>
      </c>
      <c r="AL30" s="43">
        <f>'BAR BB| Open rates'!AL30*0.9*0.9</f>
        <v>49977</v>
      </c>
      <c r="AM30" s="43">
        <f>'BAR BB| Open rates'!AM30*0.9*0.9</f>
        <v>52407</v>
      </c>
      <c r="AN30" s="43">
        <f>'BAR BB| Open rates'!AN30*0.9*0.9</f>
        <v>58077</v>
      </c>
      <c r="AO30" s="43">
        <f>'BAR BB| Open rates'!AO30*0.9*0.9</f>
        <v>60507</v>
      </c>
      <c r="AP30" s="43">
        <f>'BAR BB| Open rates'!AP30*0.9*0.9</f>
        <v>71037</v>
      </c>
      <c r="AQ30" s="43">
        <f>'BAR BB| Open rates'!AQ30*0.9*0.9</f>
        <v>71037</v>
      </c>
      <c r="AR30" s="43">
        <f>'BAR BB| Open rates'!AR30*0.9*0.9</f>
        <v>73386</v>
      </c>
      <c r="AS30" s="43">
        <f>'BAR BB| Open rates'!AS30*0.9*0.9</f>
        <v>71037</v>
      </c>
      <c r="AT30" s="43">
        <f>'BAR BB| Open rates'!AT30*0.9*0.9</f>
        <v>73386</v>
      </c>
      <c r="AU30" s="43">
        <f>'BAR BB| Open rates'!AU30*0.9*0.9</f>
        <v>71037</v>
      </c>
      <c r="AV30" s="43">
        <f>'BAR BB| Open rates'!AV30*0.9*0.9</f>
        <v>93312</v>
      </c>
      <c r="AW30" s="43">
        <f>'BAR BB| Open rates'!AW30*0.9*0.9</f>
        <v>68445</v>
      </c>
      <c r="AX30" s="43">
        <f>'BAR BB| Open rates'!AX30*0.9*0.9</f>
        <v>53217</v>
      </c>
      <c r="AY30" s="43">
        <f>'BAR BB| Open rates'!AY30*0.9*0.9</f>
        <v>49977</v>
      </c>
      <c r="AZ30" s="43">
        <f>'BAR BB| Open rates'!AZ30*0.9*0.9</f>
        <v>53217</v>
      </c>
      <c r="BA30" s="43">
        <f>'BAR BB| Open rates'!BA30*0.9*0.9</f>
        <v>45927</v>
      </c>
      <c r="BB30" s="43">
        <f>'BAR BB| Open rates'!BB30*0.9*0.9</f>
        <v>44307</v>
      </c>
      <c r="BC30" s="43">
        <f>'BAR BB| Open rates'!BC30*0.9*0.9</f>
        <v>45927</v>
      </c>
      <c r="BD30" s="43">
        <f>'BAR BB| Open rates'!BD30*0.9*0.9</f>
        <v>44307</v>
      </c>
      <c r="BE30" s="43">
        <f>'BAR BB| Open rates'!BE30*0.9*0.9</f>
        <v>39285</v>
      </c>
      <c r="BF30" s="43">
        <f>'BAR BB| Open rates'!BF30*0.9*0.9</f>
        <v>37908</v>
      </c>
      <c r="BG30" s="43">
        <f>'BAR BB| Open rates'!BG30*0.9*0.9</f>
        <v>36288</v>
      </c>
      <c r="BH30" s="43">
        <f>'BAR BB| Open rates'!BH30*0.9*0.9</f>
        <v>36288</v>
      </c>
      <c r="BI30" s="43">
        <f>'BAR BB| Open rates'!BI30*0.9*0.9</f>
        <v>35478</v>
      </c>
      <c r="BJ30" s="43">
        <f>'BAR BB| Open rates'!BJ30*0.9*0.9</f>
        <v>36288</v>
      </c>
      <c r="BK30" s="43">
        <f>'BAR BB| Open rates'!BK30*0.9*0.9</f>
        <v>35478</v>
      </c>
      <c r="BL30" s="43">
        <f>'BAR BB| Open rates'!BL30*0.9*0.9</f>
        <v>36288</v>
      </c>
    </row>
    <row r="31" spans="1:64" s="36" customFormat="1" ht="12" customHeight="1" x14ac:dyDescent="0.2">
      <c r="A31" s="237">
        <v>3</v>
      </c>
      <c r="B31" s="43">
        <f>'BAR BB| Open rates'!B31*0.9*0.9</f>
        <v>51597</v>
      </c>
      <c r="C31" s="43">
        <f>'BAR BB| Open rates'!C31*0.9*0.9</f>
        <v>48357</v>
      </c>
      <c r="D31" s="43">
        <f>'BAR BB| Open rates'!D31*0.9*0.9</f>
        <v>48357</v>
      </c>
      <c r="E31" s="43">
        <f>'BAR BB| Open rates'!E31*0.9*0.9</f>
        <v>51597</v>
      </c>
      <c r="F31" s="43">
        <f>'BAR BB| Open rates'!F31*0.9*0.9</f>
        <v>48357</v>
      </c>
      <c r="G31" s="43">
        <f>'BAR BB| Open rates'!G31*0.9*0.9</f>
        <v>48357</v>
      </c>
      <c r="H31" s="43">
        <f>'BAR BB| Open rates'!H31*0.9*0.9</f>
        <v>42687</v>
      </c>
      <c r="I31" s="43">
        <f>'BAR BB| Open rates'!I31*0.9*0.9</f>
        <v>40905</v>
      </c>
      <c r="J31" s="43">
        <f>'BAR BB| Open rates'!J31*0.9*0.9</f>
        <v>39528</v>
      </c>
      <c r="K31" s="43">
        <f>'BAR BB| Open rates'!K31*0.9*0.9</f>
        <v>37908</v>
      </c>
      <c r="L31" s="43">
        <f>'BAR BB| Open rates'!L31*0.9*0.9</f>
        <v>39528</v>
      </c>
      <c r="M31" s="43">
        <f>'BAR BB| Open rates'!M31*0.9*0.9</f>
        <v>37908</v>
      </c>
      <c r="N31" s="43">
        <f>'BAR BB| Open rates'!N31*0.9*0.9</f>
        <v>39528</v>
      </c>
      <c r="O31" s="43">
        <f>'BAR BB| Open rates'!O31*0.9*0.9</f>
        <v>37908</v>
      </c>
      <c r="P31" s="43">
        <f>'BAR BB| Open rates'!P31*0.9*0.9</f>
        <v>39528</v>
      </c>
      <c r="Q31" s="43">
        <f>'BAR BB| Open rates'!Q31*0.9*0.9</f>
        <v>37908</v>
      </c>
      <c r="R31" s="43">
        <f>'BAR BB| Open rates'!R31*0.9*0.9</f>
        <v>37908</v>
      </c>
      <c r="S31" s="43">
        <f>'BAR BB| Open rates'!S31*0.9*0.9</f>
        <v>39528</v>
      </c>
      <c r="T31" s="43">
        <f>'BAR BB| Open rates'!T31*0.9*0.9</f>
        <v>37908</v>
      </c>
      <c r="U31" s="43">
        <f>'BAR BB| Open rates'!U31*0.9*0.9</f>
        <v>39528</v>
      </c>
      <c r="V31" s="43">
        <f>'BAR BB| Open rates'!V31*0.9*0.9</f>
        <v>39528</v>
      </c>
      <c r="W31" s="43">
        <f>'BAR BB| Open rates'!W31*0.9*0.9</f>
        <v>42687</v>
      </c>
      <c r="X31" s="43">
        <f>'BAR BB| Open rates'!X31*0.9*0.9</f>
        <v>48357</v>
      </c>
      <c r="Y31" s="43">
        <f>'BAR BB| Open rates'!Y31*0.9*0.9</f>
        <v>182979</v>
      </c>
      <c r="Z31" s="43">
        <f>'BAR BB| Open rates'!Z31*0.9*0.9</f>
        <v>199098</v>
      </c>
      <c r="AA31" s="43">
        <f>'BAR BB| Open rates'!AA31*0.9*0.9</f>
        <v>207198</v>
      </c>
      <c r="AB31" s="43">
        <f>'BAR BB| Open rates'!AB31*0.9*0.9</f>
        <v>215379</v>
      </c>
      <c r="AC31" s="43">
        <f>'BAR BB| Open rates'!AC31*0.9*0.9</f>
        <v>209385</v>
      </c>
      <c r="AD31" s="43">
        <f>'BAR BB| Open rates'!AD31*0.9*0.9</f>
        <v>207198</v>
      </c>
      <c r="AE31" s="43">
        <f>'BAR BB| Open rates'!AE31*0.9*0.9</f>
        <v>90477</v>
      </c>
      <c r="AF31" s="43">
        <f>'BAR BB| Open rates'!AF31*0.9*0.9</f>
        <v>82377</v>
      </c>
      <c r="AG31" s="43">
        <f>'BAR BB| Open rates'!AG31*0.9*0.9</f>
        <v>52407</v>
      </c>
      <c r="AH31" s="43">
        <f>'BAR BB| Open rates'!AH31*0.9*0.9</f>
        <v>56457</v>
      </c>
      <c r="AI31" s="43">
        <f>'BAR BB| Open rates'!AI31*0.9*0.9</f>
        <v>54837</v>
      </c>
      <c r="AJ31" s="43">
        <f>'BAR BB| Open rates'!AJ31*0.9*0.9</f>
        <v>52407</v>
      </c>
      <c r="AK31" s="43">
        <f>'BAR BB| Open rates'!AK31*0.9*0.9</f>
        <v>54837</v>
      </c>
      <c r="AL31" s="43">
        <f>'BAR BB| Open rates'!AL31*0.9*0.9</f>
        <v>52407</v>
      </c>
      <c r="AM31" s="43">
        <f>'BAR BB| Open rates'!AM31*0.9*0.9</f>
        <v>54837</v>
      </c>
      <c r="AN31" s="43">
        <f>'BAR BB| Open rates'!AN31*0.9*0.9</f>
        <v>60507</v>
      </c>
      <c r="AO31" s="43">
        <f>'BAR BB| Open rates'!AO31*0.9*0.9</f>
        <v>62937</v>
      </c>
      <c r="AP31" s="43">
        <f>'BAR BB| Open rates'!AP31*0.9*0.9</f>
        <v>73467</v>
      </c>
      <c r="AQ31" s="43">
        <f>'BAR BB| Open rates'!AQ31*0.9*0.9</f>
        <v>73467</v>
      </c>
      <c r="AR31" s="43">
        <f>'BAR BB| Open rates'!AR31*0.9*0.9</f>
        <v>75816</v>
      </c>
      <c r="AS31" s="43">
        <f>'BAR BB| Open rates'!AS31*0.9*0.9</f>
        <v>73467</v>
      </c>
      <c r="AT31" s="43">
        <f>'BAR BB| Open rates'!AT31*0.9*0.9</f>
        <v>75816</v>
      </c>
      <c r="AU31" s="43">
        <f>'BAR BB| Open rates'!AU31*0.9*0.9</f>
        <v>73467</v>
      </c>
      <c r="AV31" s="43">
        <f>'BAR BB| Open rates'!AV31*0.9*0.9</f>
        <v>95742</v>
      </c>
      <c r="AW31" s="43">
        <f>'BAR BB| Open rates'!AW31*0.9*0.9</f>
        <v>70875</v>
      </c>
      <c r="AX31" s="43">
        <f>'BAR BB| Open rates'!AX31*0.9*0.9</f>
        <v>55647</v>
      </c>
      <c r="AY31" s="43">
        <f>'BAR BB| Open rates'!AY31*0.9*0.9</f>
        <v>52407</v>
      </c>
      <c r="AZ31" s="43">
        <f>'BAR BB| Open rates'!AZ31*0.9*0.9</f>
        <v>55647</v>
      </c>
      <c r="BA31" s="43">
        <f>'BAR BB| Open rates'!BA31*0.9*0.9</f>
        <v>48357</v>
      </c>
      <c r="BB31" s="43">
        <f>'BAR BB| Open rates'!BB31*0.9*0.9</f>
        <v>46737</v>
      </c>
      <c r="BC31" s="43">
        <f>'BAR BB| Open rates'!BC31*0.9*0.9</f>
        <v>48357</v>
      </c>
      <c r="BD31" s="43">
        <f>'BAR BB| Open rates'!BD31*0.9*0.9</f>
        <v>46737</v>
      </c>
      <c r="BE31" s="43">
        <f>'BAR BB| Open rates'!BE31*0.9*0.9</f>
        <v>41715</v>
      </c>
      <c r="BF31" s="43">
        <f>'BAR BB| Open rates'!BF31*0.9*0.9</f>
        <v>40338</v>
      </c>
      <c r="BG31" s="43">
        <f>'BAR BB| Open rates'!BG31*0.9*0.9</f>
        <v>38718</v>
      </c>
      <c r="BH31" s="43">
        <f>'BAR BB| Open rates'!BH31*0.9*0.9</f>
        <v>38718</v>
      </c>
      <c r="BI31" s="43">
        <f>'BAR BB| Open rates'!BI31*0.9*0.9</f>
        <v>37908</v>
      </c>
      <c r="BJ31" s="43">
        <f>'BAR BB| Open rates'!BJ31*0.9*0.9</f>
        <v>38718</v>
      </c>
      <c r="BK31" s="43">
        <f>'BAR BB| Open rates'!BK31*0.9*0.9</f>
        <v>37908</v>
      </c>
      <c r="BL31" s="43">
        <f>'BAR BB| Open rates'!BL31*0.9*0.9</f>
        <v>38718</v>
      </c>
    </row>
    <row r="32" spans="1:64" s="36" customFormat="1" ht="12" customHeight="1" x14ac:dyDescent="0.2">
      <c r="A32" s="237">
        <v>4</v>
      </c>
      <c r="B32" s="43">
        <f>'BAR BB| Open rates'!B32*0.9*0.9</f>
        <v>53622</v>
      </c>
      <c r="C32" s="43">
        <f>'BAR BB| Open rates'!C32*0.9*0.9</f>
        <v>50382</v>
      </c>
      <c r="D32" s="43">
        <f>'BAR BB| Open rates'!D32*0.9*0.9</f>
        <v>50382</v>
      </c>
      <c r="E32" s="43">
        <f>'BAR BB| Open rates'!E32*0.9*0.9</f>
        <v>53622</v>
      </c>
      <c r="F32" s="43">
        <f>'BAR BB| Open rates'!F32*0.9*0.9</f>
        <v>50382</v>
      </c>
      <c r="G32" s="43">
        <f>'BAR BB| Open rates'!G32*0.9*0.9</f>
        <v>50382</v>
      </c>
      <c r="H32" s="43">
        <f>'BAR BB| Open rates'!H32*0.9*0.9</f>
        <v>44712</v>
      </c>
      <c r="I32" s="43">
        <f>'BAR BB| Open rates'!I32*0.9*0.9</f>
        <v>42930</v>
      </c>
      <c r="J32" s="43">
        <f>'BAR BB| Open rates'!J32*0.9*0.9</f>
        <v>41553</v>
      </c>
      <c r="K32" s="43">
        <f>'BAR BB| Open rates'!K32*0.9*0.9</f>
        <v>39933</v>
      </c>
      <c r="L32" s="43">
        <f>'BAR BB| Open rates'!L32*0.9*0.9</f>
        <v>41553</v>
      </c>
      <c r="M32" s="43">
        <f>'BAR BB| Open rates'!M32*0.9*0.9</f>
        <v>39933</v>
      </c>
      <c r="N32" s="43">
        <f>'BAR BB| Open rates'!N32*0.9*0.9</f>
        <v>41553</v>
      </c>
      <c r="O32" s="43">
        <f>'BAR BB| Open rates'!O32*0.9*0.9</f>
        <v>39933</v>
      </c>
      <c r="P32" s="43">
        <f>'BAR BB| Open rates'!P32*0.9*0.9</f>
        <v>41553</v>
      </c>
      <c r="Q32" s="43">
        <f>'BAR BB| Open rates'!Q32*0.9*0.9</f>
        <v>39933</v>
      </c>
      <c r="R32" s="43">
        <f>'BAR BB| Open rates'!R32*0.9*0.9</f>
        <v>39933</v>
      </c>
      <c r="S32" s="43">
        <f>'BAR BB| Open rates'!S32*0.9*0.9</f>
        <v>41553</v>
      </c>
      <c r="T32" s="43">
        <f>'BAR BB| Open rates'!T32*0.9*0.9</f>
        <v>39933</v>
      </c>
      <c r="U32" s="43">
        <f>'BAR BB| Open rates'!U32*0.9*0.9</f>
        <v>41553</v>
      </c>
      <c r="V32" s="43">
        <f>'BAR BB| Open rates'!V32*0.9*0.9</f>
        <v>41553</v>
      </c>
      <c r="W32" s="43">
        <f>'BAR BB| Open rates'!W32*0.9*0.9</f>
        <v>44712</v>
      </c>
      <c r="X32" s="43">
        <f>'BAR BB| Open rates'!X32*0.9*0.9</f>
        <v>50382</v>
      </c>
      <c r="Y32" s="43">
        <f>'BAR BB| Open rates'!Y32*0.9*0.9</f>
        <v>185409</v>
      </c>
      <c r="Z32" s="43">
        <f>'BAR BB| Open rates'!Z32*0.9*0.9</f>
        <v>201528</v>
      </c>
      <c r="AA32" s="43">
        <f>'BAR BB| Open rates'!AA32*0.9*0.9</f>
        <v>209628</v>
      </c>
      <c r="AB32" s="43">
        <f>'BAR BB| Open rates'!AB32*0.9*0.9</f>
        <v>217809</v>
      </c>
      <c r="AC32" s="43">
        <f>'BAR BB| Open rates'!AC32*0.9*0.9</f>
        <v>211815</v>
      </c>
      <c r="AD32" s="43">
        <f>'BAR BB| Open rates'!AD32*0.9*0.9</f>
        <v>209628</v>
      </c>
      <c r="AE32" s="43">
        <f>'BAR BB| Open rates'!AE32*0.9*0.9</f>
        <v>92907</v>
      </c>
      <c r="AF32" s="43">
        <f>'BAR BB| Open rates'!AF32*0.9*0.9</f>
        <v>84807</v>
      </c>
      <c r="AG32" s="43">
        <f>'BAR BB| Open rates'!AG32*0.9*0.9</f>
        <v>54837</v>
      </c>
      <c r="AH32" s="43">
        <f>'BAR BB| Open rates'!AH32*0.9*0.9</f>
        <v>58887</v>
      </c>
      <c r="AI32" s="43">
        <f>'BAR BB| Open rates'!AI32*0.9*0.9</f>
        <v>57267</v>
      </c>
      <c r="AJ32" s="43">
        <f>'BAR BB| Open rates'!AJ32*0.9*0.9</f>
        <v>54837</v>
      </c>
      <c r="AK32" s="43">
        <f>'BAR BB| Open rates'!AK32*0.9*0.9</f>
        <v>57267</v>
      </c>
      <c r="AL32" s="43">
        <f>'BAR BB| Open rates'!AL32*0.9*0.9</f>
        <v>54837</v>
      </c>
      <c r="AM32" s="43">
        <f>'BAR BB| Open rates'!AM32*0.9*0.9</f>
        <v>57267</v>
      </c>
      <c r="AN32" s="43">
        <f>'BAR BB| Open rates'!AN32*0.9*0.9</f>
        <v>62937</v>
      </c>
      <c r="AO32" s="43">
        <f>'BAR BB| Open rates'!AO32*0.9*0.9</f>
        <v>65367</v>
      </c>
      <c r="AP32" s="43">
        <f>'BAR BB| Open rates'!AP32*0.9*0.9</f>
        <v>75897</v>
      </c>
      <c r="AQ32" s="43">
        <f>'BAR BB| Open rates'!AQ32*0.9*0.9</f>
        <v>75897</v>
      </c>
      <c r="AR32" s="43">
        <f>'BAR BB| Open rates'!AR32*0.9*0.9</f>
        <v>78246</v>
      </c>
      <c r="AS32" s="43">
        <f>'BAR BB| Open rates'!AS32*0.9*0.9</f>
        <v>75897</v>
      </c>
      <c r="AT32" s="43">
        <f>'BAR BB| Open rates'!AT32*0.9*0.9</f>
        <v>78246</v>
      </c>
      <c r="AU32" s="43">
        <f>'BAR BB| Open rates'!AU32*0.9*0.9</f>
        <v>75897</v>
      </c>
      <c r="AV32" s="43">
        <f>'BAR BB| Open rates'!AV32*0.9*0.9</f>
        <v>98172</v>
      </c>
      <c r="AW32" s="43">
        <f>'BAR BB| Open rates'!AW32*0.9*0.9</f>
        <v>73305</v>
      </c>
      <c r="AX32" s="43">
        <f>'BAR BB| Open rates'!AX32*0.9*0.9</f>
        <v>58077</v>
      </c>
      <c r="AY32" s="43">
        <f>'BAR BB| Open rates'!AY32*0.9*0.9</f>
        <v>54837</v>
      </c>
      <c r="AZ32" s="43">
        <f>'BAR BB| Open rates'!AZ32*0.9*0.9</f>
        <v>58077</v>
      </c>
      <c r="BA32" s="43">
        <f>'BAR BB| Open rates'!BA32*0.9*0.9</f>
        <v>50787</v>
      </c>
      <c r="BB32" s="43">
        <f>'BAR BB| Open rates'!BB32*0.9*0.9</f>
        <v>49167</v>
      </c>
      <c r="BC32" s="43">
        <f>'BAR BB| Open rates'!BC32*0.9*0.9</f>
        <v>50787</v>
      </c>
      <c r="BD32" s="43">
        <f>'BAR BB| Open rates'!BD32*0.9*0.9</f>
        <v>49167</v>
      </c>
      <c r="BE32" s="43">
        <f>'BAR BB| Open rates'!BE32*0.9*0.9</f>
        <v>44145</v>
      </c>
      <c r="BF32" s="43">
        <f>'BAR BB| Open rates'!BF32*0.9*0.9</f>
        <v>42768</v>
      </c>
      <c r="BG32" s="43">
        <f>'BAR BB| Open rates'!BG32*0.9*0.9</f>
        <v>41148</v>
      </c>
      <c r="BH32" s="43">
        <f>'BAR BB| Open rates'!BH32*0.9*0.9</f>
        <v>41148</v>
      </c>
      <c r="BI32" s="43">
        <f>'BAR BB| Open rates'!BI32*0.9*0.9</f>
        <v>40338</v>
      </c>
      <c r="BJ32" s="43">
        <f>'BAR BB| Open rates'!BJ32*0.9*0.9</f>
        <v>41148</v>
      </c>
      <c r="BK32" s="43">
        <f>'BAR BB| Open rates'!BK32*0.9*0.9</f>
        <v>40338</v>
      </c>
      <c r="BL32" s="43">
        <f>'BAR BB| Open rates'!BL32*0.9*0.9</f>
        <v>41148</v>
      </c>
    </row>
    <row r="33" spans="1:64"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s="36" customFormat="1" ht="12" customHeight="1" x14ac:dyDescent="0.2">
      <c r="A34" s="237">
        <v>1</v>
      </c>
      <c r="B34" s="43">
        <f>'BAR BB| Open rates'!B34*0.9*0.9</f>
        <v>53217</v>
      </c>
      <c r="C34" s="43">
        <f>'BAR BB| Open rates'!C34*0.9*0.9</f>
        <v>49977</v>
      </c>
      <c r="D34" s="43">
        <f>'BAR BB| Open rates'!D34*0.9*0.9</f>
        <v>49977</v>
      </c>
      <c r="E34" s="43">
        <f>'BAR BB| Open rates'!E34*0.9*0.9</f>
        <v>53217</v>
      </c>
      <c r="F34" s="43">
        <f>'BAR BB| Open rates'!F34*0.9*0.9</f>
        <v>49977</v>
      </c>
      <c r="G34" s="43">
        <f>'BAR BB| Open rates'!G34*0.9*0.9</f>
        <v>49977</v>
      </c>
      <c r="H34" s="43">
        <f>'BAR BB| Open rates'!H34*0.9*0.9</f>
        <v>44307</v>
      </c>
      <c r="I34" s="43">
        <f>'BAR BB| Open rates'!I34*0.9*0.9</f>
        <v>42525</v>
      </c>
      <c r="J34" s="43">
        <f>'BAR BB| Open rates'!J34*0.9*0.9</f>
        <v>41148</v>
      </c>
      <c r="K34" s="43">
        <f>'BAR BB| Open rates'!K34*0.9*0.9</f>
        <v>39528</v>
      </c>
      <c r="L34" s="43">
        <f>'BAR BB| Open rates'!L34*0.9*0.9</f>
        <v>41148</v>
      </c>
      <c r="M34" s="43">
        <f>'BAR BB| Open rates'!M34*0.9*0.9</f>
        <v>39528</v>
      </c>
      <c r="N34" s="43">
        <f>'BAR BB| Open rates'!N34*0.9*0.9</f>
        <v>41148</v>
      </c>
      <c r="O34" s="43">
        <f>'BAR BB| Open rates'!O34*0.9*0.9</f>
        <v>39528</v>
      </c>
      <c r="P34" s="43">
        <f>'BAR BB| Open rates'!P34*0.9*0.9</f>
        <v>41148</v>
      </c>
      <c r="Q34" s="43">
        <f>'BAR BB| Open rates'!Q34*0.9*0.9</f>
        <v>39528</v>
      </c>
      <c r="R34" s="43">
        <f>'BAR BB| Open rates'!R34*0.9*0.9</f>
        <v>39528</v>
      </c>
      <c r="S34" s="43">
        <f>'BAR BB| Open rates'!S34*0.9*0.9</f>
        <v>41148</v>
      </c>
      <c r="T34" s="43">
        <f>'BAR BB| Open rates'!T34*0.9*0.9</f>
        <v>39528</v>
      </c>
      <c r="U34" s="43">
        <f>'BAR BB| Open rates'!U34*0.9*0.9</f>
        <v>41148</v>
      </c>
      <c r="V34" s="43">
        <f>'BAR BB| Open rates'!V34*0.9*0.9</f>
        <v>41148</v>
      </c>
      <c r="W34" s="43">
        <f>'BAR BB| Open rates'!W34*0.9*0.9</f>
        <v>44307</v>
      </c>
      <c r="X34" s="43">
        <f>'BAR BB| Open rates'!X34*0.9*0.9</f>
        <v>49977</v>
      </c>
      <c r="Y34" s="43">
        <f>'BAR BB| Open rates'!Y34*0.9*0.9</f>
        <v>194319</v>
      </c>
      <c r="Z34" s="43">
        <f>'BAR BB| Open rates'!Z34*0.9*0.9</f>
        <v>210438</v>
      </c>
      <c r="AA34" s="43">
        <f>'BAR BB| Open rates'!AA34*0.9*0.9</f>
        <v>218538</v>
      </c>
      <c r="AB34" s="43">
        <f>'BAR BB| Open rates'!AB34*0.9*0.9</f>
        <v>226719</v>
      </c>
      <c r="AC34" s="43">
        <f>'BAR BB| Open rates'!AC34*0.9*0.9</f>
        <v>220725</v>
      </c>
      <c r="AD34" s="43">
        <f>'BAR BB| Open rates'!AD34*0.9*0.9</f>
        <v>218538</v>
      </c>
      <c r="AE34" s="43">
        <f>'BAR BB| Open rates'!AE34*0.9*0.9</f>
        <v>89667</v>
      </c>
      <c r="AF34" s="43">
        <f>'BAR BB| Open rates'!AF34*0.9*0.9</f>
        <v>81567</v>
      </c>
      <c r="AG34" s="43">
        <f>'BAR BB| Open rates'!AG34*0.9*0.9</f>
        <v>51597</v>
      </c>
      <c r="AH34" s="43">
        <f>'BAR BB| Open rates'!AH34*0.9*0.9</f>
        <v>55647</v>
      </c>
      <c r="AI34" s="43">
        <f>'BAR BB| Open rates'!AI34*0.9*0.9</f>
        <v>54027</v>
      </c>
      <c r="AJ34" s="43">
        <f>'BAR BB| Open rates'!AJ34*0.9*0.9</f>
        <v>51597</v>
      </c>
      <c r="AK34" s="43">
        <f>'BAR BB| Open rates'!AK34*0.9*0.9</f>
        <v>54027</v>
      </c>
      <c r="AL34" s="43">
        <f>'BAR BB| Open rates'!AL34*0.9*0.9</f>
        <v>51597</v>
      </c>
      <c r="AM34" s="43">
        <f>'BAR BB| Open rates'!AM34*0.9*0.9</f>
        <v>54027</v>
      </c>
      <c r="AN34" s="43">
        <f>'BAR BB| Open rates'!AN34*0.9*0.9</f>
        <v>59697</v>
      </c>
      <c r="AO34" s="43">
        <f>'BAR BB| Open rates'!AO34*0.9*0.9</f>
        <v>62127</v>
      </c>
      <c r="AP34" s="43">
        <f>'BAR BB| Open rates'!AP34*0.9*0.9</f>
        <v>81648</v>
      </c>
      <c r="AQ34" s="43">
        <f>'BAR BB| Open rates'!AQ34*0.9*0.9</f>
        <v>81648</v>
      </c>
      <c r="AR34" s="43">
        <f>'BAR BB| Open rates'!AR34*0.9*0.9</f>
        <v>83997</v>
      </c>
      <c r="AS34" s="43">
        <f>'BAR BB| Open rates'!AS34*0.9*0.9</f>
        <v>81648</v>
      </c>
      <c r="AT34" s="43">
        <f>'BAR BB| Open rates'!AT34*0.9*0.9</f>
        <v>83997</v>
      </c>
      <c r="AU34" s="43">
        <f>'BAR BB| Open rates'!AU34*0.9*0.9</f>
        <v>81648</v>
      </c>
      <c r="AV34" s="43">
        <f>'BAR BB| Open rates'!AV34*0.9*0.9</f>
        <v>103032</v>
      </c>
      <c r="AW34" s="43">
        <f>'BAR BB| Open rates'!AW34*0.9*0.9</f>
        <v>83916</v>
      </c>
      <c r="AX34" s="43">
        <f>'BAR BB| Open rates'!AX34*0.9*0.9</f>
        <v>68688</v>
      </c>
      <c r="AY34" s="43">
        <f>'BAR BB| Open rates'!AY34*0.9*0.9</f>
        <v>65448</v>
      </c>
      <c r="AZ34" s="43">
        <f>'BAR BB| Open rates'!AZ34*0.9*0.9</f>
        <v>68688</v>
      </c>
      <c r="BA34" s="43">
        <f>'BAR BB| Open rates'!BA34*0.9*0.9</f>
        <v>61398</v>
      </c>
      <c r="BB34" s="43">
        <f>'BAR BB| Open rates'!BB34*0.9*0.9</f>
        <v>59778</v>
      </c>
      <c r="BC34" s="43">
        <f>'BAR BB| Open rates'!BC34*0.9*0.9</f>
        <v>61398</v>
      </c>
      <c r="BD34" s="43">
        <f>'BAR BB| Open rates'!BD34*0.9*0.9</f>
        <v>59778</v>
      </c>
      <c r="BE34" s="43">
        <f>'BAR BB| Open rates'!BE34*0.9*0.9</f>
        <v>42525</v>
      </c>
      <c r="BF34" s="43">
        <f>'BAR BB| Open rates'!BF34*0.9*0.9</f>
        <v>41148</v>
      </c>
      <c r="BG34" s="43">
        <f>'BAR BB| Open rates'!BG34*0.9*0.9</f>
        <v>39528</v>
      </c>
      <c r="BH34" s="43">
        <f>'BAR BB| Open rates'!BH34*0.9*0.9</f>
        <v>39528</v>
      </c>
      <c r="BI34" s="43">
        <f>'BAR BB| Open rates'!BI34*0.9*0.9</f>
        <v>38718</v>
      </c>
      <c r="BJ34" s="43">
        <f>'BAR BB| Open rates'!BJ34*0.9*0.9</f>
        <v>39528</v>
      </c>
      <c r="BK34" s="43">
        <f>'BAR BB| Open rates'!BK34*0.9*0.9</f>
        <v>38718</v>
      </c>
      <c r="BL34" s="43">
        <f>'BAR BB| Open rates'!BL34*0.9*0.9</f>
        <v>39528</v>
      </c>
    </row>
    <row r="35" spans="1:64" s="36" customFormat="1" ht="12" customHeight="1" x14ac:dyDescent="0.2">
      <c r="A35" s="237">
        <v>2</v>
      </c>
      <c r="B35" s="43">
        <f>'BAR BB| Open rates'!B35*0.9*0.9</f>
        <v>55242</v>
      </c>
      <c r="C35" s="43">
        <f>'BAR BB| Open rates'!C35*0.9*0.9</f>
        <v>52002</v>
      </c>
      <c r="D35" s="43">
        <f>'BAR BB| Open rates'!D35*0.9*0.9</f>
        <v>52002</v>
      </c>
      <c r="E35" s="43">
        <f>'BAR BB| Open rates'!E35*0.9*0.9</f>
        <v>55242</v>
      </c>
      <c r="F35" s="43">
        <f>'BAR BB| Open rates'!F35*0.9*0.9</f>
        <v>52002</v>
      </c>
      <c r="G35" s="43">
        <f>'BAR BB| Open rates'!G35*0.9*0.9</f>
        <v>52002</v>
      </c>
      <c r="H35" s="43">
        <f>'BAR BB| Open rates'!H35*0.9*0.9</f>
        <v>46332</v>
      </c>
      <c r="I35" s="43">
        <f>'BAR BB| Open rates'!I35*0.9*0.9</f>
        <v>44550</v>
      </c>
      <c r="J35" s="43">
        <f>'BAR BB| Open rates'!J35*0.9*0.9</f>
        <v>43173</v>
      </c>
      <c r="K35" s="43">
        <f>'BAR BB| Open rates'!K35*0.9*0.9</f>
        <v>41553</v>
      </c>
      <c r="L35" s="43">
        <f>'BAR BB| Open rates'!L35*0.9*0.9</f>
        <v>43173</v>
      </c>
      <c r="M35" s="43">
        <f>'BAR BB| Open rates'!M35*0.9*0.9</f>
        <v>41553</v>
      </c>
      <c r="N35" s="43">
        <f>'BAR BB| Open rates'!N35*0.9*0.9</f>
        <v>43173</v>
      </c>
      <c r="O35" s="43">
        <f>'BAR BB| Open rates'!O35*0.9*0.9</f>
        <v>41553</v>
      </c>
      <c r="P35" s="43">
        <f>'BAR BB| Open rates'!P35*0.9*0.9</f>
        <v>43173</v>
      </c>
      <c r="Q35" s="43">
        <f>'BAR BB| Open rates'!Q35*0.9*0.9</f>
        <v>41553</v>
      </c>
      <c r="R35" s="43">
        <f>'BAR BB| Open rates'!R35*0.9*0.9</f>
        <v>41553</v>
      </c>
      <c r="S35" s="43">
        <f>'BAR BB| Open rates'!S35*0.9*0.9</f>
        <v>43173</v>
      </c>
      <c r="T35" s="43">
        <f>'BAR BB| Open rates'!T35*0.9*0.9</f>
        <v>41553</v>
      </c>
      <c r="U35" s="43">
        <f>'BAR BB| Open rates'!U35*0.9*0.9</f>
        <v>43173</v>
      </c>
      <c r="V35" s="43">
        <f>'BAR BB| Open rates'!V35*0.9*0.9</f>
        <v>43173</v>
      </c>
      <c r="W35" s="43">
        <f>'BAR BB| Open rates'!W35*0.9*0.9</f>
        <v>46332</v>
      </c>
      <c r="X35" s="43">
        <f>'BAR BB| Open rates'!X35*0.9*0.9</f>
        <v>52002</v>
      </c>
      <c r="Y35" s="43">
        <f>'BAR BB| Open rates'!Y35*0.9*0.9</f>
        <v>196749</v>
      </c>
      <c r="Z35" s="43">
        <f>'BAR BB| Open rates'!Z35*0.9*0.9</f>
        <v>212868</v>
      </c>
      <c r="AA35" s="43">
        <f>'BAR BB| Open rates'!AA35*0.9*0.9</f>
        <v>220968</v>
      </c>
      <c r="AB35" s="43">
        <f>'BAR BB| Open rates'!AB35*0.9*0.9</f>
        <v>229149</v>
      </c>
      <c r="AC35" s="43">
        <f>'BAR BB| Open rates'!AC35*0.9*0.9</f>
        <v>223155</v>
      </c>
      <c r="AD35" s="43">
        <f>'BAR BB| Open rates'!AD35*0.9*0.9</f>
        <v>220968</v>
      </c>
      <c r="AE35" s="43">
        <f>'BAR BB| Open rates'!AE35*0.9*0.9</f>
        <v>92097</v>
      </c>
      <c r="AF35" s="43">
        <f>'BAR BB| Open rates'!AF35*0.9*0.9</f>
        <v>83997</v>
      </c>
      <c r="AG35" s="43">
        <f>'BAR BB| Open rates'!AG35*0.9*0.9</f>
        <v>54027</v>
      </c>
      <c r="AH35" s="43">
        <f>'BAR BB| Open rates'!AH35*0.9*0.9</f>
        <v>58077</v>
      </c>
      <c r="AI35" s="43">
        <f>'BAR BB| Open rates'!AI35*0.9*0.9</f>
        <v>56457</v>
      </c>
      <c r="AJ35" s="43">
        <f>'BAR BB| Open rates'!AJ35*0.9*0.9</f>
        <v>54027</v>
      </c>
      <c r="AK35" s="43">
        <f>'BAR BB| Open rates'!AK35*0.9*0.9</f>
        <v>56457</v>
      </c>
      <c r="AL35" s="43">
        <f>'BAR BB| Open rates'!AL35*0.9*0.9</f>
        <v>54027</v>
      </c>
      <c r="AM35" s="43">
        <f>'BAR BB| Open rates'!AM35*0.9*0.9</f>
        <v>56457</v>
      </c>
      <c r="AN35" s="43">
        <f>'BAR BB| Open rates'!AN35*0.9*0.9</f>
        <v>62127</v>
      </c>
      <c r="AO35" s="43">
        <f>'BAR BB| Open rates'!AO35*0.9*0.9</f>
        <v>64557</v>
      </c>
      <c r="AP35" s="43">
        <f>'BAR BB| Open rates'!AP35*0.9*0.9</f>
        <v>84078</v>
      </c>
      <c r="AQ35" s="43">
        <f>'BAR BB| Open rates'!AQ35*0.9*0.9</f>
        <v>84078</v>
      </c>
      <c r="AR35" s="43">
        <f>'BAR BB| Open rates'!AR35*0.9*0.9</f>
        <v>86427</v>
      </c>
      <c r="AS35" s="43">
        <f>'BAR BB| Open rates'!AS35*0.9*0.9</f>
        <v>84078</v>
      </c>
      <c r="AT35" s="43">
        <f>'BAR BB| Open rates'!AT35*0.9*0.9</f>
        <v>86427</v>
      </c>
      <c r="AU35" s="43">
        <f>'BAR BB| Open rates'!AU35*0.9*0.9</f>
        <v>84078</v>
      </c>
      <c r="AV35" s="43">
        <f>'BAR BB| Open rates'!AV35*0.9*0.9</f>
        <v>105462</v>
      </c>
      <c r="AW35" s="43">
        <f>'BAR BB| Open rates'!AW35*0.9*0.9</f>
        <v>86346</v>
      </c>
      <c r="AX35" s="43">
        <f>'BAR BB| Open rates'!AX35*0.9*0.9</f>
        <v>71118</v>
      </c>
      <c r="AY35" s="43">
        <f>'BAR BB| Open rates'!AY35*0.9*0.9</f>
        <v>67878</v>
      </c>
      <c r="AZ35" s="43">
        <f>'BAR BB| Open rates'!AZ35*0.9*0.9</f>
        <v>71118</v>
      </c>
      <c r="BA35" s="43">
        <f>'BAR BB| Open rates'!BA35*0.9*0.9</f>
        <v>63828</v>
      </c>
      <c r="BB35" s="43">
        <f>'BAR BB| Open rates'!BB35*0.9*0.9</f>
        <v>62208</v>
      </c>
      <c r="BC35" s="43">
        <f>'BAR BB| Open rates'!BC35*0.9*0.9</f>
        <v>63828</v>
      </c>
      <c r="BD35" s="43">
        <f>'BAR BB| Open rates'!BD35*0.9*0.9</f>
        <v>62208</v>
      </c>
      <c r="BE35" s="43">
        <f>'BAR BB| Open rates'!BE35*0.9*0.9</f>
        <v>44955</v>
      </c>
      <c r="BF35" s="43">
        <f>'BAR BB| Open rates'!BF35*0.9*0.9</f>
        <v>43578</v>
      </c>
      <c r="BG35" s="43">
        <f>'BAR BB| Open rates'!BG35*0.9*0.9</f>
        <v>41958</v>
      </c>
      <c r="BH35" s="43">
        <f>'BAR BB| Open rates'!BH35*0.9*0.9</f>
        <v>41958</v>
      </c>
      <c r="BI35" s="43">
        <f>'BAR BB| Open rates'!BI35*0.9*0.9</f>
        <v>41148</v>
      </c>
      <c r="BJ35" s="43">
        <f>'BAR BB| Open rates'!BJ35*0.9*0.9</f>
        <v>41958</v>
      </c>
      <c r="BK35" s="43">
        <f>'BAR BB| Open rates'!BK35*0.9*0.9</f>
        <v>41148</v>
      </c>
      <c r="BL35" s="43">
        <f>'BAR BB| Open rates'!BL35*0.9*0.9</f>
        <v>41958</v>
      </c>
    </row>
    <row r="36" spans="1:64" s="36" customFormat="1" ht="12" customHeight="1" x14ac:dyDescent="0.2">
      <c r="A36" s="237">
        <v>3</v>
      </c>
      <c r="B36" s="43">
        <f>'BAR BB| Open rates'!B36*0.9*0.9</f>
        <v>57267</v>
      </c>
      <c r="C36" s="43">
        <f>'BAR BB| Open rates'!C36*0.9*0.9</f>
        <v>54027</v>
      </c>
      <c r="D36" s="43">
        <f>'BAR BB| Open rates'!D36*0.9*0.9</f>
        <v>54027</v>
      </c>
      <c r="E36" s="43">
        <f>'BAR BB| Open rates'!E36*0.9*0.9</f>
        <v>57267</v>
      </c>
      <c r="F36" s="43">
        <f>'BAR BB| Open rates'!F36*0.9*0.9</f>
        <v>54027</v>
      </c>
      <c r="G36" s="43">
        <f>'BAR BB| Open rates'!G36*0.9*0.9</f>
        <v>54027</v>
      </c>
      <c r="H36" s="43">
        <f>'BAR BB| Open rates'!H36*0.9*0.9</f>
        <v>48357</v>
      </c>
      <c r="I36" s="43">
        <f>'BAR BB| Open rates'!I36*0.9*0.9</f>
        <v>46575</v>
      </c>
      <c r="J36" s="43">
        <f>'BAR BB| Open rates'!J36*0.9*0.9</f>
        <v>45198</v>
      </c>
      <c r="K36" s="43">
        <f>'BAR BB| Open rates'!K36*0.9*0.9</f>
        <v>43578</v>
      </c>
      <c r="L36" s="43">
        <f>'BAR BB| Open rates'!L36*0.9*0.9</f>
        <v>45198</v>
      </c>
      <c r="M36" s="43">
        <f>'BAR BB| Open rates'!M36*0.9*0.9</f>
        <v>43578</v>
      </c>
      <c r="N36" s="43">
        <f>'BAR BB| Open rates'!N36*0.9*0.9</f>
        <v>45198</v>
      </c>
      <c r="O36" s="43">
        <f>'BAR BB| Open rates'!O36*0.9*0.9</f>
        <v>43578</v>
      </c>
      <c r="P36" s="43">
        <f>'BAR BB| Open rates'!P36*0.9*0.9</f>
        <v>45198</v>
      </c>
      <c r="Q36" s="43">
        <f>'BAR BB| Open rates'!Q36*0.9*0.9</f>
        <v>43578</v>
      </c>
      <c r="R36" s="43">
        <f>'BAR BB| Open rates'!R36*0.9*0.9</f>
        <v>43578</v>
      </c>
      <c r="S36" s="43">
        <f>'BAR BB| Open rates'!S36*0.9*0.9</f>
        <v>45198</v>
      </c>
      <c r="T36" s="43">
        <f>'BAR BB| Open rates'!T36*0.9*0.9</f>
        <v>43578</v>
      </c>
      <c r="U36" s="43">
        <f>'BAR BB| Open rates'!U36*0.9*0.9</f>
        <v>45198</v>
      </c>
      <c r="V36" s="43">
        <f>'BAR BB| Open rates'!V36*0.9*0.9</f>
        <v>45198</v>
      </c>
      <c r="W36" s="43">
        <f>'BAR BB| Open rates'!W36*0.9*0.9</f>
        <v>48357</v>
      </c>
      <c r="X36" s="43">
        <f>'BAR BB| Open rates'!X36*0.9*0.9</f>
        <v>54027</v>
      </c>
      <c r="Y36" s="43">
        <f>'BAR BB| Open rates'!Y36*0.9*0.9</f>
        <v>199179</v>
      </c>
      <c r="Z36" s="43">
        <f>'BAR BB| Open rates'!Z36*0.9*0.9</f>
        <v>215298</v>
      </c>
      <c r="AA36" s="43">
        <f>'BAR BB| Open rates'!AA36*0.9*0.9</f>
        <v>223398</v>
      </c>
      <c r="AB36" s="43">
        <f>'BAR BB| Open rates'!AB36*0.9*0.9</f>
        <v>231579</v>
      </c>
      <c r="AC36" s="43">
        <f>'BAR BB| Open rates'!AC36*0.9*0.9</f>
        <v>225585</v>
      </c>
      <c r="AD36" s="43">
        <f>'BAR BB| Open rates'!AD36*0.9*0.9</f>
        <v>223398</v>
      </c>
      <c r="AE36" s="43">
        <f>'BAR BB| Open rates'!AE36*0.9*0.9</f>
        <v>94527</v>
      </c>
      <c r="AF36" s="43">
        <f>'BAR BB| Open rates'!AF36*0.9*0.9</f>
        <v>86427</v>
      </c>
      <c r="AG36" s="43">
        <f>'BAR BB| Open rates'!AG36*0.9*0.9</f>
        <v>56457</v>
      </c>
      <c r="AH36" s="43">
        <f>'BAR BB| Open rates'!AH36*0.9*0.9</f>
        <v>60507</v>
      </c>
      <c r="AI36" s="43">
        <f>'BAR BB| Open rates'!AI36*0.9*0.9</f>
        <v>58887</v>
      </c>
      <c r="AJ36" s="43">
        <f>'BAR BB| Open rates'!AJ36*0.9*0.9</f>
        <v>56457</v>
      </c>
      <c r="AK36" s="43">
        <f>'BAR BB| Open rates'!AK36*0.9*0.9</f>
        <v>58887</v>
      </c>
      <c r="AL36" s="43">
        <f>'BAR BB| Open rates'!AL36*0.9*0.9</f>
        <v>56457</v>
      </c>
      <c r="AM36" s="43">
        <f>'BAR BB| Open rates'!AM36*0.9*0.9</f>
        <v>58887</v>
      </c>
      <c r="AN36" s="43">
        <f>'BAR BB| Open rates'!AN36*0.9*0.9</f>
        <v>64557</v>
      </c>
      <c r="AO36" s="43">
        <f>'BAR BB| Open rates'!AO36*0.9*0.9</f>
        <v>66987</v>
      </c>
      <c r="AP36" s="43">
        <f>'BAR BB| Open rates'!AP36*0.9*0.9</f>
        <v>86508</v>
      </c>
      <c r="AQ36" s="43">
        <f>'BAR BB| Open rates'!AQ36*0.9*0.9</f>
        <v>86508</v>
      </c>
      <c r="AR36" s="43">
        <f>'BAR BB| Open rates'!AR36*0.9*0.9</f>
        <v>88857</v>
      </c>
      <c r="AS36" s="43">
        <f>'BAR BB| Open rates'!AS36*0.9*0.9</f>
        <v>86508</v>
      </c>
      <c r="AT36" s="43">
        <f>'BAR BB| Open rates'!AT36*0.9*0.9</f>
        <v>88857</v>
      </c>
      <c r="AU36" s="43">
        <f>'BAR BB| Open rates'!AU36*0.9*0.9</f>
        <v>86508</v>
      </c>
      <c r="AV36" s="43">
        <f>'BAR BB| Open rates'!AV36*0.9*0.9</f>
        <v>107892</v>
      </c>
      <c r="AW36" s="43">
        <f>'BAR BB| Open rates'!AW36*0.9*0.9</f>
        <v>88776</v>
      </c>
      <c r="AX36" s="43">
        <f>'BAR BB| Open rates'!AX36*0.9*0.9</f>
        <v>73548</v>
      </c>
      <c r="AY36" s="43">
        <f>'BAR BB| Open rates'!AY36*0.9*0.9</f>
        <v>70308</v>
      </c>
      <c r="AZ36" s="43">
        <f>'BAR BB| Open rates'!AZ36*0.9*0.9</f>
        <v>73548</v>
      </c>
      <c r="BA36" s="43">
        <f>'BAR BB| Open rates'!BA36*0.9*0.9</f>
        <v>66258</v>
      </c>
      <c r="BB36" s="43">
        <f>'BAR BB| Open rates'!BB36*0.9*0.9</f>
        <v>64638</v>
      </c>
      <c r="BC36" s="43">
        <f>'BAR BB| Open rates'!BC36*0.9*0.9</f>
        <v>66258</v>
      </c>
      <c r="BD36" s="43">
        <f>'BAR BB| Open rates'!BD36*0.9*0.9</f>
        <v>64638</v>
      </c>
      <c r="BE36" s="43">
        <f>'BAR BB| Open rates'!BE36*0.9*0.9</f>
        <v>47385</v>
      </c>
      <c r="BF36" s="43">
        <f>'BAR BB| Open rates'!BF36*0.9*0.9</f>
        <v>46008</v>
      </c>
      <c r="BG36" s="43">
        <f>'BAR BB| Open rates'!BG36*0.9*0.9</f>
        <v>44388</v>
      </c>
      <c r="BH36" s="43">
        <f>'BAR BB| Open rates'!BH36*0.9*0.9</f>
        <v>44388</v>
      </c>
      <c r="BI36" s="43">
        <f>'BAR BB| Open rates'!BI36*0.9*0.9</f>
        <v>43578</v>
      </c>
      <c r="BJ36" s="43">
        <f>'BAR BB| Open rates'!BJ36*0.9*0.9</f>
        <v>44388</v>
      </c>
      <c r="BK36" s="43">
        <f>'BAR BB| Open rates'!BK36*0.9*0.9</f>
        <v>43578</v>
      </c>
      <c r="BL36" s="43">
        <f>'BAR BB| Open rates'!BL36*0.9*0.9</f>
        <v>44388</v>
      </c>
    </row>
    <row r="37" spans="1:64" s="36" customFormat="1" ht="12" customHeight="1" x14ac:dyDescent="0.2">
      <c r="A37" s="237">
        <v>4</v>
      </c>
      <c r="B37" s="43">
        <f>'BAR BB| Open rates'!B37*0.9*0.9</f>
        <v>59292</v>
      </c>
      <c r="C37" s="43">
        <f>'BAR BB| Open rates'!C37*0.9*0.9</f>
        <v>56052</v>
      </c>
      <c r="D37" s="43">
        <f>'BAR BB| Open rates'!D37*0.9*0.9</f>
        <v>56052</v>
      </c>
      <c r="E37" s="43">
        <f>'BAR BB| Open rates'!E37*0.9*0.9</f>
        <v>59292</v>
      </c>
      <c r="F37" s="43">
        <f>'BAR BB| Open rates'!F37*0.9*0.9</f>
        <v>56052</v>
      </c>
      <c r="G37" s="43">
        <f>'BAR BB| Open rates'!G37*0.9*0.9</f>
        <v>56052</v>
      </c>
      <c r="H37" s="43">
        <f>'BAR BB| Open rates'!H37*0.9*0.9</f>
        <v>50382</v>
      </c>
      <c r="I37" s="43">
        <f>'BAR BB| Open rates'!I37*0.9*0.9</f>
        <v>48600</v>
      </c>
      <c r="J37" s="43">
        <f>'BAR BB| Open rates'!J37*0.9*0.9</f>
        <v>47223</v>
      </c>
      <c r="K37" s="43">
        <f>'BAR BB| Open rates'!K37*0.9*0.9</f>
        <v>45603</v>
      </c>
      <c r="L37" s="43">
        <f>'BAR BB| Open rates'!L37*0.9*0.9</f>
        <v>47223</v>
      </c>
      <c r="M37" s="43">
        <f>'BAR BB| Open rates'!M37*0.9*0.9</f>
        <v>45603</v>
      </c>
      <c r="N37" s="43">
        <f>'BAR BB| Open rates'!N37*0.9*0.9</f>
        <v>47223</v>
      </c>
      <c r="O37" s="43">
        <f>'BAR BB| Open rates'!O37*0.9*0.9</f>
        <v>45603</v>
      </c>
      <c r="P37" s="43">
        <f>'BAR BB| Open rates'!P37*0.9*0.9</f>
        <v>47223</v>
      </c>
      <c r="Q37" s="43">
        <f>'BAR BB| Open rates'!Q37*0.9*0.9</f>
        <v>45603</v>
      </c>
      <c r="R37" s="43">
        <f>'BAR BB| Open rates'!R37*0.9*0.9</f>
        <v>45603</v>
      </c>
      <c r="S37" s="43">
        <f>'BAR BB| Open rates'!S37*0.9*0.9</f>
        <v>47223</v>
      </c>
      <c r="T37" s="43">
        <f>'BAR BB| Open rates'!T37*0.9*0.9</f>
        <v>45603</v>
      </c>
      <c r="U37" s="43">
        <f>'BAR BB| Open rates'!U37*0.9*0.9</f>
        <v>47223</v>
      </c>
      <c r="V37" s="43">
        <f>'BAR BB| Open rates'!V37*0.9*0.9</f>
        <v>47223</v>
      </c>
      <c r="W37" s="43">
        <f>'BAR BB| Open rates'!W37*0.9*0.9</f>
        <v>50382</v>
      </c>
      <c r="X37" s="43">
        <f>'BAR BB| Open rates'!X37*0.9*0.9</f>
        <v>56052</v>
      </c>
      <c r="Y37" s="43">
        <f>'BAR BB| Open rates'!Y37*0.9*0.9</f>
        <v>201609</v>
      </c>
      <c r="Z37" s="43">
        <f>'BAR BB| Open rates'!Z37*0.9*0.9</f>
        <v>217728</v>
      </c>
      <c r="AA37" s="43">
        <f>'BAR BB| Open rates'!AA37*0.9*0.9</f>
        <v>225828</v>
      </c>
      <c r="AB37" s="43">
        <f>'BAR BB| Open rates'!AB37*0.9*0.9</f>
        <v>234009</v>
      </c>
      <c r="AC37" s="43">
        <f>'BAR BB| Open rates'!AC37*0.9*0.9</f>
        <v>228015</v>
      </c>
      <c r="AD37" s="43">
        <f>'BAR BB| Open rates'!AD37*0.9*0.9</f>
        <v>225828</v>
      </c>
      <c r="AE37" s="43">
        <f>'BAR BB| Open rates'!AE37*0.9*0.9</f>
        <v>96957</v>
      </c>
      <c r="AF37" s="43">
        <f>'BAR BB| Open rates'!AF37*0.9*0.9</f>
        <v>88857</v>
      </c>
      <c r="AG37" s="43">
        <f>'BAR BB| Open rates'!AG37*0.9*0.9</f>
        <v>58887</v>
      </c>
      <c r="AH37" s="43">
        <f>'BAR BB| Open rates'!AH37*0.9*0.9</f>
        <v>62937</v>
      </c>
      <c r="AI37" s="43">
        <f>'BAR BB| Open rates'!AI37*0.9*0.9</f>
        <v>61317</v>
      </c>
      <c r="AJ37" s="43">
        <f>'BAR BB| Open rates'!AJ37*0.9*0.9</f>
        <v>58887</v>
      </c>
      <c r="AK37" s="43">
        <f>'BAR BB| Open rates'!AK37*0.9*0.9</f>
        <v>61317</v>
      </c>
      <c r="AL37" s="43">
        <f>'BAR BB| Open rates'!AL37*0.9*0.9</f>
        <v>58887</v>
      </c>
      <c r="AM37" s="43">
        <f>'BAR BB| Open rates'!AM37*0.9*0.9</f>
        <v>61317</v>
      </c>
      <c r="AN37" s="43">
        <f>'BAR BB| Open rates'!AN37*0.9*0.9</f>
        <v>66987</v>
      </c>
      <c r="AO37" s="43">
        <f>'BAR BB| Open rates'!AO37*0.9*0.9</f>
        <v>69417</v>
      </c>
      <c r="AP37" s="43">
        <f>'BAR BB| Open rates'!AP37*0.9*0.9</f>
        <v>88938</v>
      </c>
      <c r="AQ37" s="43">
        <f>'BAR BB| Open rates'!AQ37*0.9*0.9</f>
        <v>88938</v>
      </c>
      <c r="AR37" s="43">
        <f>'BAR BB| Open rates'!AR37*0.9*0.9</f>
        <v>91287</v>
      </c>
      <c r="AS37" s="43">
        <f>'BAR BB| Open rates'!AS37*0.9*0.9</f>
        <v>88938</v>
      </c>
      <c r="AT37" s="43">
        <f>'BAR BB| Open rates'!AT37*0.9*0.9</f>
        <v>91287</v>
      </c>
      <c r="AU37" s="43">
        <f>'BAR BB| Open rates'!AU37*0.9*0.9</f>
        <v>88938</v>
      </c>
      <c r="AV37" s="43">
        <f>'BAR BB| Open rates'!AV37*0.9*0.9</f>
        <v>110322</v>
      </c>
      <c r="AW37" s="43">
        <f>'BAR BB| Open rates'!AW37*0.9*0.9</f>
        <v>91206</v>
      </c>
      <c r="AX37" s="43">
        <f>'BAR BB| Open rates'!AX37*0.9*0.9</f>
        <v>75978</v>
      </c>
      <c r="AY37" s="43">
        <f>'BAR BB| Open rates'!AY37*0.9*0.9</f>
        <v>72738</v>
      </c>
      <c r="AZ37" s="43">
        <f>'BAR BB| Open rates'!AZ37*0.9*0.9</f>
        <v>75978</v>
      </c>
      <c r="BA37" s="43">
        <f>'BAR BB| Open rates'!BA37*0.9*0.9</f>
        <v>68688</v>
      </c>
      <c r="BB37" s="43">
        <f>'BAR BB| Open rates'!BB37*0.9*0.9</f>
        <v>67068</v>
      </c>
      <c r="BC37" s="43">
        <f>'BAR BB| Open rates'!BC37*0.9*0.9</f>
        <v>68688</v>
      </c>
      <c r="BD37" s="43">
        <f>'BAR BB| Open rates'!BD37*0.9*0.9</f>
        <v>67068</v>
      </c>
      <c r="BE37" s="43">
        <f>'BAR BB| Open rates'!BE37*0.9*0.9</f>
        <v>49815</v>
      </c>
      <c r="BF37" s="43">
        <f>'BAR BB| Open rates'!BF37*0.9*0.9</f>
        <v>48438</v>
      </c>
      <c r="BG37" s="43">
        <f>'BAR BB| Open rates'!BG37*0.9*0.9</f>
        <v>46818</v>
      </c>
      <c r="BH37" s="43">
        <f>'BAR BB| Open rates'!BH37*0.9*0.9</f>
        <v>46818</v>
      </c>
      <c r="BI37" s="43">
        <f>'BAR BB| Open rates'!BI37*0.9*0.9</f>
        <v>46008</v>
      </c>
      <c r="BJ37" s="43">
        <f>'BAR BB| Open rates'!BJ37*0.9*0.9</f>
        <v>46818</v>
      </c>
      <c r="BK37" s="43">
        <f>'BAR BB| Open rates'!BK37*0.9*0.9</f>
        <v>46008</v>
      </c>
      <c r="BL37" s="43">
        <f>'BAR BB| Open rates'!BL37*0.9*0.9</f>
        <v>46818</v>
      </c>
    </row>
    <row r="38" spans="1:64" s="36" customFormat="1" ht="12" customHeight="1" x14ac:dyDescent="0.2">
      <c r="A38" s="237">
        <v>5</v>
      </c>
      <c r="B38" s="43">
        <f>'BAR BB| Open rates'!B38*0.9*0.9</f>
        <v>61317</v>
      </c>
      <c r="C38" s="43">
        <f>'BAR BB| Open rates'!C38*0.9*0.9</f>
        <v>58077</v>
      </c>
      <c r="D38" s="43">
        <f>'BAR BB| Open rates'!D38*0.9*0.9</f>
        <v>58077</v>
      </c>
      <c r="E38" s="43">
        <f>'BAR BB| Open rates'!E38*0.9*0.9</f>
        <v>61317</v>
      </c>
      <c r="F38" s="43">
        <f>'BAR BB| Open rates'!F38*0.9*0.9</f>
        <v>58077</v>
      </c>
      <c r="G38" s="43">
        <f>'BAR BB| Open rates'!G38*0.9*0.9</f>
        <v>58077</v>
      </c>
      <c r="H38" s="43">
        <f>'BAR BB| Open rates'!H38*0.9*0.9</f>
        <v>52407</v>
      </c>
      <c r="I38" s="43">
        <f>'BAR BB| Open rates'!I38*0.9*0.9</f>
        <v>50625</v>
      </c>
      <c r="J38" s="43">
        <f>'BAR BB| Open rates'!J38*0.9*0.9</f>
        <v>49248</v>
      </c>
      <c r="K38" s="43">
        <f>'BAR BB| Open rates'!K38*0.9*0.9</f>
        <v>47628</v>
      </c>
      <c r="L38" s="43">
        <f>'BAR BB| Open rates'!L38*0.9*0.9</f>
        <v>49248</v>
      </c>
      <c r="M38" s="43">
        <f>'BAR BB| Open rates'!M38*0.9*0.9</f>
        <v>47628</v>
      </c>
      <c r="N38" s="43">
        <f>'BAR BB| Open rates'!N38*0.9*0.9</f>
        <v>49248</v>
      </c>
      <c r="O38" s="43">
        <f>'BAR BB| Open rates'!O38*0.9*0.9</f>
        <v>47628</v>
      </c>
      <c r="P38" s="43">
        <f>'BAR BB| Open rates'!P38*0.9*0.9</f>
        <v>49248</v>
      </c>
      <c r="Q38" s="43">
        <f>'BAR BB| Open rates'!Q38*0.9*0.9</f>
        <v>47628</v>
      </c>
      <c r="R38" s="43">
        <f>'BAR BB| Open rates'!R38*0.9*0.9</f>
        <v>47628</v>
      </c>
      <c r="S38" s="43">
        <f>'BAR BB| Open rates'!S38*0.9*0.9</f>
        <v>49248</v>
      </c>
      <c r="T38" s="43">
        <f>'BAR BB| Open rates'!T38*0.9*0.9</f>
        <v>47628</v>
      </c>
      <c r="U38" s="43">
        <f>'BAR BB| Open rates'!U38*0.9*0.9</f>
        <v>49248</v>
      </c>
      <c r="V38" s="43">
        <f>'BAR BB| Open rates'!V38*0.9*0.9</f>
        <v>49248</v>
      </c>
      <c r="W38" s="43">
        <f>'BAR BB| Open rates'!W38*0.9*0.9</f>
        <v>52407</v>
      </c>
      <c r="X38" s="43">
        <f>'BAR BB| Open rates'!X38*0.9*0.9</f>
        <v>58077</v>
      </c>
      <c r="Y38" s="43">
        <f>'BAR BB| Open rates'!Y38*0.9*0.9</f>
        <v>204039</v>
      </c>
      <c r="Z38" s="43">
        <f>'BAR BB| Open rates'!Z38*0.9*0.9</f>
        <v>220158</v>
      </c>
      <c r="AA38" s="43">
        <f>'BAR BB| Open rates'!AA38*0.9*0.9</f>
        <v>228258</v>
      </c>
      <c r="AB38" s="43">
        <f>'BAR BB| Open rates'!AB38*0.9*0.9</f>
        <v>236439</v>
      </c>
      <c r="AC38" s="43">
        <f>'BAR BB| Open rates'!AC38*0.9*0.9</f>
        <v>230445</v>
      </c>
      <c r="AD38" s="43">
        <f>'BAR BB| Open rates'!AD38*0.9*0.9</f>
        <v>228258</v>
      </c>
      <c r="AE38" s="43">
        <f>'BAR BB| Open rates'!AE38*0.9*0.9</f>
        <v>99387</v>
      </c>
      <c r="AF38" s="43">
        <f>'BAR BB| Open rates'!AF38*0.9*0.9</f>
        <v>91287</v>
      </c>
      <c r="AG38" s="43">
        <f>'BAR BB| Open rates'!AG38*0.9*0.9</f>
        <v>61317</v>
      </c>
      <c r="AH38" s="43">
        <f>'BAR BB| Open rates'!AH38*0.9*0.9</f>
        <v>65367</v>
      </c>
      <c r="AI38" s="43">
        <f>'BAR BB| Open rates'!AI38*0.9*0.9</f>
        <v>63747</v>
      </c>
      <c r="AJ38" s="43">
        <f>'BAR BB| Open rates'!AJ38*0.9*0.9</f>
        <v>61317</v>
      </c>
      <c r="AK38" s="43">
        <f>'BAR BB| Open rates'!AK38*0.9*0.9</f>
        <v>63747</v>
      </c>
      <c r="AL38" s="43">
        <f>'BAR BB| Open rates'!AL38*0.9*0.9</f>
        <v>61317</v>
      </c>
      <c r="AM38" s="43">
        <f>'BAR BB| Open rates'!AM38*0.9*0.9</f>
        <v>63747</v>
      </c>
      <c r="AN38" s="43">
        <f>'BAR BB| Open rates'!AN38*0.9*0.9</f>
        <v>69417</v>
      </c>
      <c r="AO38" s="43">
        <f>'BAR BB| Open rates'!AO38*0.9*0.9</f>
        <v>71847</v>
      </c>
      <c r="AP38" s="43">
        <f>'BAR BB| Open rates'!AP38*0.9*0.9</f>
        <v>91368</v>
      </c>
      <c r="AQ38" s="43">
        <f>'BAR BB| Open rates'!AQ38*0.9*0.9</f>
        <v>91368</v>
      </c>
      <c r="AR38" s="43">
        <f>'BAR BB| Open rates'!AR38*0.9*0.9</f>
        <v>93717</v>
      </c>
      <c r="AS38" s="43">
        <f>'BAR BB| Open rates'!AS38*0.9*0.9</f>
        <v>91368</v>
      </c>
      <c r="AT38" s="43">
        <f>'BAR BB| Open rates'!AT38*0.9*0.9</f>
        <v>93717</v>
      </c>
      <c r="AU38" s="43">
        <f>'BAR BB| Open rates'!AU38*0.9*0.9</f>
        <v>91368</v>
      </c>
      <c r="AV38" s="43">
        <f>'BAR BB| Open rates'!AV38*0.9*0.9</f>
        <v>112752</v>
      </c>
      <c r="AW38" s="43">
        <f>'BAR BB| Open rates'!AW38*0.9*0.9</f>
        <v>93636</v>
      </c>
      <c r="AX38" s="43">
        <f>'BAR BB| Open rates'!AX38*0.9*0.9</f>
        <v>78408</v>
      </c>
      <c r="AY38" s="43">
        <f>'BAR BB| Open rates'!AY38*0.9*0.9</f>
        <v>75168</v>
      </c>
      <c r="AZ38" s="43">
        <f>'BAR BB| Open rates'!AZ38*0.9*0.9</f>
        <v>78408</v>
      </c>
      <c r="BA38" s="43">
        <f>'BAR BB| Open rates'!BA38*0.9*0.9</f>
        <v>71118</v>
      </c>
      <c r="BB38" s="43">
        <f>'BAR BB| Open rates'!BB38*0.9*0.9</f>
        <v>69498</v>
      </c>
      <c r="BC38" s="43">
        <f>'BAR BB| Open rates'!BC38*0.9*0.9</f>
        <v>71118</v>
      </c>
      <c r="BD38" s="43">
        <f>'BAR BB| Open rates'!BD38*0.9*0.9</f>
        <v>69498</v>
      </c>
      <c r="BE38" s="43">
        <f>'BAR BB| Open rates'!BE38*0.9*0.9</f>
        <v>52245</v>
      </c>
      <c r="BF38" s="43">
        <f>'BAR BB| Open rates'!BF38*0.9*0.9</f>
        <v>50868</v>
      </c>
      <c r="BG38" s="43">
        <f>'BAR BB| Open rates'!BG38*0.9*0.9</f>
        <v>49248</v>
      </c>
      <c r="BH38" s="43">
        <f>'BAR BB| Open rates'!BH38*0.9*0.9</f>
        <v>49248</v>
      </c>
      <c r="BI38" s="43">
        <f>'BAR BB| Open rates'!BI38*0.9*0.9</f>
        <v>48438</v>
      </c>
      <c r="BJ38" s="43">
        <f>'BAR BB| Open rates'!BJ38*0.9*0.9</f>
        <v>49248</v>
      </c>
      <c r="BK38" s="43">
        <f>'BAR BB| Open rates'!BK38*0.9*0.9</f>
        <v>48438</v>
      </c>
      <c r="BL38" s="43">
        <f>'BAR BB| Open rates'!BL38*0.9*0.9</f>
        <v>49248</v>
      </c>
    </row>
    <row r="39" spans="1:64" s="36" customFormat="1" ht="12" customHeight="1" x14ac:dyDescent="0.2">
      <c r="A39" s="237">
        <v>6</v>
      </c>
      <c r="B39" s="43">
        <f>'BAR BB| Open rates'!B39*0.9*0.9</f>
        <v>63342</v>
      </c>
      <c r="C39" s="43">
        <f>'BAR BB| Open rates'!C39*0.9*0.9</f>
        <v>60102</v>
      </c>
      <c r="D39" s="43">
        <f>'BAR BB| Open rates'!D39*0.9*0.9</f>
        <v>60102</v>
      </c>
      <c r="E39" s="43">
        <f>'BAR BB| Open rates'!E39*0.9*0.9</f>
        <v>63342</v>
      </c>
      <c r="F39" s="43">
        <f>'BAR BB| Open rates'!F39*0.9*0.9</f>
        <v>60102</v>
      </c>
      <c r="G39" s="43">
        <f>'BAR BB| Open rates'!G39*0.9*0.9</f>
        <v>60102</v>
      </c>
      <c r="H39" s="43">
        <f>'BAR BB| Open rates'!H39*0.9*0.9</f>
        <v>54432</v>
      </c>
      <c r="I39" s="43">
        <f>'BAR BB| Open rates'!I39*0.9*0.9</f>
        <v>52650</v>
      </c>
      <c r="J39" s="43">
        <f>'BAR BB| Open rates'!J39*0.9*0.9</f>
        <v>51273</v>
      </c>
      <c r="K39" s="43">
        <f>'BAR BB| Open rates'!K39*0.9*0.9</f>
        <v>49653</v>
      </c>
      <c r="L39" s="43">
        <f>'BAR BB| Open rates'!L39*0.9*0.9</f>
        <v>51273</v>
      </c>
      <c r="M39" s="43">
        <f>'BAR BB| Open rates'!M39*0.9*0.9</f>
        <v>49653</v>
      </c>
      <c r="N39" s="43">
        <f>'BAR BB| Open rates'!N39*0.9*0.9</f>
        <v>51273</v>
      </c>
      <c r="O39" s="43">
        <f>'BAR BB| Open rates'!O39*0.9*0.9</f>
        <v>49653</v>
      </c>
      <c r="P39" s="43">
        <f>'BAR BB| Open rates'!P39*0.9*0.9</f>
        <v>51273</v>
      </c>
      <c r="Q39" s="43">
        <f>'BAR BB| Open rates'!Q39*0.9*0.9</f>
        <v>49653</v>
      </c>
      <c r="R39" s="43">
        <f>'BAR BB| Open rates'!R39*0.9*0.9</f>
        <v>49653</v>
      </c>
      <c r="S39" s="43">
        <f>'BAR BB| Open rates'!S39*0.9*0.9</f>
        <v>51273</v>
      </c>
      <c r="T39" s="43">
        <f>'BAR BB| Open rates'!T39*0.9*0.9</f>
        <v>49653</v>
      </c>
      <c r="U39" s="43">
        <f>'BAR BB| Open rates'!U39*0.9*0.9</f>
        <v>51273</v>
      </c>
      <c r="V39" s="43">
        <f>'BAR BB| Open rates'!V39*0.9*0.9</f>
        <v>51273</v>
      </c>
      <c r="W39" s="43">
        <f>'BAR BB| Open rates'!W39*0.9*0.9</f>
        <v>54432</v>
      </c>
      <c r="X39" s="43">
        <f>'BAR BB| Open rates'!X39*0.9*0.9</f>
        <v>60102</v>
      </c>
      <c r="Y39" s="43">
        <f>'BAR BB| Open rates'!Y39*0.9*0.9</f>
        <v>206469</v>
      </c>
      <c r="Z39" s="43">
        <f>'BAR BB| Open rates'!Z39*0.9*0.9</f>
        <v>222588</v>
      </c>
      <c r="AA39" s="43">
        <f>'BAR BB| Open rates'!AA39*0.9*0.9</f>
        <v>230688</v>
      </c>
      <c r="AB39" s="43">
        <f>'BAR BB| Open rates'!AB39*0.9*0.9</f>
        <v>238869</v>
      </c>
      <c r="AC39" s="43">
        <f>'BAR BB| Open rates'!AC39*0.9*0.9</f>
        <v>232875</v>
      </c>
      <c r="AD39" s="43">
        <f>'BAR BB| Open rates'!AD39*0.9*0.9</f>
        <v>230688</v>
      </c>
      <c r="AE39" s="43">
        <f>'BAR BB| Open rates'!AE39*0.9*0.9</f>
        <v>101817</v>
      </c>
      <c r="AF39" s="43">
        <f>'BAR BB| Open rates'!AF39*0.9*0.9</f>
        <v>93717</v>
      </c>
      <c r="AG39" s="43">
        <f>'BAR BB| Open rates'!AG39*0.9*0.9</f>
        <v>63747</v>
      </c>
      <c r="AH39" s="43">
        <f>'BAR BB| Open rates'!AH39*0.9*0.9</f>
        <v>67797</v>
      </c>
      <c r="AI39" s="43">
        <f>'BAR BB| Open rates'!AI39*0.9*0.9</f>
        <v>66177</v>
      </c>
      <c r="AJ39" s="43">
        <f>'BAR BB| Open rates'!AJ39*0.9*0.9</f>
        <v>63747</v>
      </c>
      <c r="AK39" s="43">
        <f>'BAR BB| Open rates'!AK39*0.9*0.9</f>
        <v>66177</v>
      </c>
      <c r="AL39" s="43">
        <f>'BAR BB| Open rates'!AL39*0.9*0.9</f>
        <v>63747</v>
      </c>
      <c r="AM39" s="43">
        <f>'BAR BB| Open rates'!AM39*0.9*0.9</f>
        <v>66177</v>
      </c>
      <c r="AN39" s="43">
        <f>'BAR BB| Open rates'!AN39*0.9*0.9</f>
        <v>71847</v>
      </c>
      <c r="AO39" s="43">
        <f>'BAR BB| Open rates'!AO39*0.9*0.9</f>
        <v>74277</v>
      </c>
      <c r="AP39" s="43">
        <f>'BAR BB| Open rates'!AP39*0.9*0.9</f>
        <v>93798</v>
      </c>
      <c r="AQ39" s="43">
        <f>'BAR BB| Open rates'!AQ39*0.9*0.9</f>
        <v>93798</v>
      </c>
      <c r="AR39" s="43">
        <f>'BAR BB| Open rates'!AR39*0.9*0.9</f>
        <v>96147</v>
      </c>
      <c r="AS39" s="43">
        <f>'BAR BB| Open rates'!AS39*0.9*0.9</f>
        <v>93798</v>
      </c>
      <c r="AT39" s="43">
        <f>'BAR BB| Open rates'!AT39*0.9*0.9</f>
        <v>96147</v>
      </c>
      <c r="AU39" s="43">
        <f>'BAR BB| Open rates'!AU39*0.9*0.9</f>
        <v>93798</v>
      </c>
      <c r="AV39" s="43">
        <f>'BAR BB| Open rates'!AV39*0.9*0.9</f>
        <v>115182</v>
      </c>
      <c r="AW39" s="43">
        <f>'BAR BB| Open rates'!AW39*0.9*0.9</f>
        <v>96066</v>
      </c>
      <c r="AX39" s="43">
        <f>'BAR BB| Open rates'!AX39*0.9*0.9</f>
        <v>80838</v>
      </c>
      <c r="AY39" s="43">
        <f>'BAR BB| Open rates'!AY39*0.9*0.9</f>
        <v>77598</v>
      </c>
      <c r="AZ39" s="43">
        <f>'BAR BB| Open rates'!AZ39*0.9*0.9</f>
        <v>80838</v>
      </c>
      <c r="BA39" s="43">
        <f>'BAR BB| Open rates'!BA39*0.9*0.9</f>
        <v>73548</v>
      </c>
      <c r="BB39" s="43">
        <f>'BAR BB| Open rates'!BB39*0.9*0.9</f>
        <v>71928</v>
      </c>
      <c r="BC39" s="43">
        <f>'BAR BB| Open rates'!BC39*0.9*0.9</f>
        <v>73548</v>
      </c>
      <c r="BD39" s="43">
        <f>'BAR BB| Open rates'!BD39*0.9*0.9</f>
        <v>71928</v>
      </c>
      <c r="BE39" s="43">
        <f>'BAR BB| Open rates'!BE39*0.9*0.9</f>
        <v>54675</v>
      </c>
      <c r="BF39" s="43">
        <f>'BAR BB| Open rates'!BF39*0.9*0.9</f>
        <v>53298</v>
      </c>
      <c r="BG39" s="43">
        <f>'BAR BB| Open rates'!BG39*0.9*0.9</f>
        <v>51678</v>
      </c>
      <c r="BH39" s="43">
        <f>'BAR BB| Open rates'!BH39*0.9*0.9</f>
        <v>51678</v>
      </c>
      <c r="BI39" s="43">
        <f>'BAR BB| Open rates'!BI39*0.9*0.9</f>
        <v>50868</v>
      </c>
      <c r="BJ39" s="43">
        <f>'BAR BB| Open rates'!BJ39*0.9*0.9</f>
        <v>51678</v>
      </c>
      <c r="BK39" s="43">
        <f>'BAR BB| Open rates'!BK39*0.9*0.9</f>
        <v>50868</v>
      </c>
      <c r="BL39" s="43">
        <f>'BAR BB| Open rates'!BL39*0.9*0.9</f>
        <v>51678</v>
      </c>
    </row>
    <row r="40" spans="1:64" s="36" customFormat="1" ht="12" hidden="1"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row>
    <row r="41" spans="1:64" s="36" customFormat="1" ht="12" hidden="1" customHeight="1" x14ac:dyDescent="0.2">
      <c r="A41" s="237">
        <v>1</v>
      </c>
      <c r="B41" s="43" t="e">
        <f>'BAR BB| Open rates'!#REF!*0.9*0.9</f>
        <v>#REF!</v>
      </c>
      <c r="C41" s="43" t="e">
        <f>'BAR BB| Open rates'!#REF!*0.9*0.9</f>
        <v>#REF!</v>
      </c>
      <c r="D41" s="43" t="e">
        <f>'BAR BB| Open rates'!#REF!*0.9*0.9</f>
        <v>#REF!</v>
      </c>
      <c r="E41" s="43"/>
      <c r="F41" s="43"/>
      <c r="G41" s="43" t="e">
        <f>'BAR BB| Open rates'!#REF!*0.9*0.9</f>
        <v>#REF!</v>
      </c>
      <c r="H41" s="43">
        <f>'BAR BB| Open rates'!G41*0.9*0.9</f>
        <v>56214</v>
      </c>
      <c r="I41" s="43">
        <f>'BAR BB| Open rates'!I41*0.9*0.9</f>
        <v>48762</v>
      </c>
      <c r="J41" s="43">
        <f>'BAR BB| Open rates'!K41*0.9*0.9</f>
        <v>45765</v>
      </c>
      <c r="K41" s="43">
        <f>'BAR BB| Open rates'!L41*0.9*0.9</f>
        <v>47385</v>
      </c>
      <c r="L41" s="43">
        <f>'BAR BB| Open rates'!M41*0.9*0.9</f>
        <v>45765</v>
      </c>
      <c r="M41" s="43">
        <f>'BAR BB| Open rates'!N41*0.9*0.9</f>
        <v>47385</v>
      </c>
      <c r="N41" s="43">
        <f>'BAR BB| Open rates'!O41*0.9*0.9</f>
        <v>45765</v>
      </c>
      <c r="O41" s="43">
        <f>'BAR BB| Open rates'!P41*0.9*0.9</f>
        <v>47385</v>
      </c>
      <c r="P41" s="43">
        <f>'BAR BB| Open rates'!Q41*0.9*0.9</f>
        <v>45765</v>
      </c>
      <c r="Q41" s="43">
        <f>'BAR BB| Open rates'!R41*0.9*0.9</f>
        <v>45765</v>
      </c>
      <c r="R41" s="43">
        <f>'BAR BB| Open rates'!S41*0.9*0.9</f>
        <v>47385</v>
      </c>
      <c r="S41" s="43">
        <f>'BAR BB| Open rates'!T41*0.9*0.9</f>
        <v>45765</v>
      </c>
      <c r="T41" s="43">
        <f>'BAR BB| Open rates'!U41*0.9*0.9</f>
        <v>47385</v>
      </c>
      <c r="U41" s="43">
        <f>'BAR BB| Open rates'!W41*0.9*0.9</f>
        <v>50544</v>
      </c>
      <c r="V41" s="43"/>
      <c r="W41" s="43">
        <f>'BAR BB| Open rates'!X41*0.9*0.9</f>
        <v>56214</v>
      </c>
      <c r="X41" s="43">
        <f>'BAR BB| Open rates'!Y41*0.9*0.9</f>
        <v>202419</v>
      </c>
      <c r="Y41" s="43">
        <f>'BAR BB| Open rates'!Z41*0.9*0.9</f>
        <v>218538</v>
      </c>
      <c r="Z41" s="43">
        <f>'BAR BB| Open rates'!AB41*0.9*0.9</f>
        <v>234819</v>
      </c>
      <c r="AA41" s="43">
        <f>'BAR BB| Open rates'!AC41*0.9*0.9</f>
        <v>228825</v>
      </c>
      <c r="AB41" s="43">
        <f>'BAR BB| Open rates'!AD41*0.9*0.9</f>
        <v>226638</v>
      </c>
      <c r="AC41" s="43">
        <f>'BAR BB| Open rates'!AG41*0.9*0.9</f>
        <v>55647</v>
      </c>
      <c r="AD41" s="43">
        <f>'BAR BB| Open rates'!AH41*0.9*0.9</f>
        <v>59697</v>
      </c>
      <c r="AE41" s="43">
        <f>'BAR BB| Open rates'!AJ41*0.9*0.9</f>
        <v>55647</v>
      </c>
      <c r="AF41" s="43">
        <f>'BAR BB| Open rates'!AK41*0.9*0.9</f>
        <v>58077</v>
      </c>
      <c r="AG41" s="43">
        <f>'BAR BB| Open rates'!AL41*0.9*0.9</f>
        <v>55647</v>
      </c>
      <c r="AH41" s="43">
        <f>'BAR BB| Open rates'!AN41*0.9*0.9</f>
        <v>63747</v>
      </c>
      <c r="AI41" s="43">
        <f>'BAR BB| Open rates'!AO41*0.9*0.9</f>
        <v>66177</v>
      </c>
      <c r="AJ41" s="43">
        <f>'BAR BB| Open rates'!AP41*0.9*0.9</f>
        <v>114048</v>
      </c>
      <c r="AK41" s="43">
        <f>'BAR BB| Open rates'!AR41*0.9*0.9</f>
        <v>116397</v>
      </c>
      <c r="AL41" s="43">
        <f>'BAR BB| Open rates'!AS41*0.9*0.9</f>
        <v>114048</v>
      </c>
      <c r="AM41" s="43">
        <f>'BAR BB| Open rates'!AT41*0.9*0.9</f>
        <v>116397</v>
      </c>
      <c r="AN41" s="43">
        <f>'BAR BB| Open rates'!AV41*0.9*0.9</f>
        <v>103032</v>
      </c>
      <c r="AO41" s="43">
        <f>'BAR BB| Open rates'!AX41*0.9*0.9</f>
        <v>84888</v>
      </c>
      <c r="AP41" s="43">
        <f>'BAR BB| Open rates'!AZ41*0.9*0.9</f>
        <v>84888</v>
      </c>
      <c r="AQ41" s="43">
        <f>'BAR BB| Open rates'!BA41*0.9*0.9</f>
        <v>77598</v>
      </c>
      <c r="AR41" s="43">
        <f>'BAR BB| Open rates'!BB41*0.9*0.9</f>
        <v>75978</v>
      </c>
      <c r="AS41" s="43">
        <f>'BAR BB| Open rates'!BD41*0.9*0.9</f>
        <v>75978</v>
      </c>
    </row>
    <row r="42" spans="1:64" s="36" customFormat="1" ht="12" hidden="1" customHeight="1" x14ac:dyDescent="0.2">
      <c r="A42" s="237">
        <v>2</v>
      </c>
      <c r="B42" s="43" t="e">
        <f>'BAR BB| Open rates'!#REF!*0.9*0.9</f>
        <v>#REF!</v>
      </c>
      <c r="C42" s="43" t="e">
        <f>'BAR BB| Open rates'!#REF!*0.9*0.9</f>
        <v>#REF!</v>
      </c>
      <c r="D42" s="43" t="e">
        <f>'BAR BB| Open rates'!#REF!*0.9*0.9</f>
        <v>#REF!</v>
      </c>
      <c r="E42" s="43"/>
      <c r="F42" s="43"/>
      <c r="G42" s="43" t="e">
        <f>'BAR BB| Open rates'!#REF!*0.9*0.9</f>
        <v>#REF!</v>
      </c>
      <c r="H42" s="43">
        <f>'BAR BB| Open rates'!G42*0.9*0.9</f>
        <v>58239</v>
      </c>
      <c r="I42" s="43">
        <f>'BAR BB| Open rates'!I42*0.9*0.9</f>
        <v>50787</v>
      </c>
      <c r="J42" s="43">
        <f>'BAR BB| Open rates'!K42*0.9*0.9</f>
        <v>47790</v>
      </c>
      <c r="K42" s="43">
        <f>'BAR BB| Open rates'!L42*0.9*0.9</f>
        <v>49410</v>
      </c>
      <c r="L42" s="43">
        <f>'BAR BB| Open rates'!M42*0.9*0.9</f>
        <v>47790</v>
      </c>
      <c r="M42" s="43">
        <f>'BAR BB| Open rates'!N42*0.9*0.9</f>
        <v>49410</v>
      </c>
      <c r="N42" s="43">
        <f>'BAR BB| Open rates'!O42*0.9*0.9</f>
        <v>47790</v>
      </c>
      <c r="O42" s="43">
        <f>'BAR BB| Open rates'!P42*0.9*0.9</f>
        <v>49410</v>
      </c>
      <c r="P42" s="43">
        <f>'BAR BB| Open rates'!Q42*0.9*0.9</f>
        <v>47790</v>
      </c>
      <c r="Q42" s="43">
        <f>'BAR BB| Open rates'!R42*0.9*0.9</f>
        <v>47790</v>
      </c>
      <c r="R42" s="43">
        <f>'BAR BB| Open rates'!S42*0.9*0.9</f>
        <v>49410</v>
      </c>
      <c r="S42" s="43">
        <f>'BAR BB| Open rates'!T42*0.9*0.9</f>
        <v>47790</v>
      </c>
      <c r="T42" s="43">
        <f>'BAR BB| Open rates'!U42*0.9*0.9</f>
        <v>49410</v>
      </c>
      <c r="U42" s="43">
        <f>'BAR BB| Open rates'!W42*0.9*0.9</f>
        <v>52569</v>
      </c>
      <c r="V42" s="43"/>
      <c r="W42" s="43">
        <f>'BAR BB| Open rates'!X42*0.9*0.9</f>
        <v>58239</v>
      </c>
      <c r="X42" s="43">
        <f>'BAR BB| Open rates'!Y42*0.9*0.9</f>
        <v>204849</v>
      </c>
      <c r="Y42" s="43">
        <f>'BAR BB| Open rates'!Z42*0.9*0.9</f>
        <v>220968</v>
      </c>
      <c r="Z42" s="43">
        <f>'BAR BB| Open rates'!AB42*0.9*0.9</f>
        <v>237249</v>
      </c>
      <c r="AA42" s="43">
        <f>'BAR BB| Open rates'!AC42*0.9*0.9</f>
        <v>231255</v>
      </c>
      <c r="AB42" s="43">
        <f>'BAR BB| Open rates'!AD42*0.9*0.9</f>
        <v>229068</v>
      </c>
      <c r="AC42" s="43">
        <f>'BAR BB| Open rates'!AG42*0.9*0.9</f>
        <v>58077</v>
      </c>
      <c r="AD42" s="43">
        <f>'BAR BB| Open rates'!AH42*0.9*0.9</f>
        <v>62127</v>
      </c>
      <c r="AE42" s="43">
        <f>'BAR BB| Open rates'!AJ42*0.9*0.9</f>
        <v>58077</v>
      </c>
      <c r="AF42" s="43">
        <f>'BAR BB| Open rates'!AK42*0.9*0.9</f>
        <v>60507</v>
      </c>
      <c r="AG42" s="43">
        <f>'BAR BB| Open rates'!AL42*0.9*0.9</f>
        <v>58077</v>
      </c>
      <c r="AH42" s="43">
        <f>'BAR BB| Open rates'!AN42*0.9*0.9</f>
        <v>66177</v>
      </c>
      <c r="AI42" s="43">
        <f>'BAR BB| Open rates'!AO42*0.9*0.9</f>
        <v>68607</v>
      </c>
      <c r="AJ42" s="43">
        <f>'BAR BB| Open rates'!AP42*0.9*0.9</f>
        <v>116478</v>
      </c>
      <c r="AK42" s="43">
        <f>'BAR BB| Open rates'!AR42*0.9*0.9</f>
        <v>118827</v>
      </c>
      <c r="AL42" s="43">
        <f>'BAR BB| Open rates'!AS42*0.9*0.9</f>
        <v>116478</v>
      </c>
      <c r="AM42" s="43">
        <f>'BAR BB| Open rates'!AT42*0.9*0.9</f>
        <v>118827</v>
      </c>
      <c r="AN42" s="43">
        <f>'BAR BB| Open rates'!AV42*0.9*0.9</f>
        <v>105462</v>
      </c>
      <c r="AO42" s="43">
        <f>'BAR BB| Open rates'!AX42*0.9*0.9</f>
        <v>87318</v>
      </c>
      <c r="AP42" s="43">
        <f>'BAR BB| Open rates'!AZ42*0.9*0.9</f>
        <v>87318</v>
      </c>
      <c r="AQ42" s="43">
        <f>'BAR BB| Open rates'!BA42*0.9*0.9</f>
        <v>80028</v>
      </c>
      <c r="AR42" s="43">
        <f>'BAR BB| Open rates'!BB42*0.9*0.9</f>
        <v>78408</v>
      </c>
      <c r="AS42" s="43">
        <f>'BAR BB| Open rates'!BD42*0.9*0.9</f>
        <v>78408</v>
      </c>
    </row>
    <row r="43" spans="1:64" s="36" customFormat="1" ht="12" hidden="1" customHeight="1" x14ac:dyDescent="0.2">
      <c r="A43" s="237">
        <v>3</v>
      </c>
      <c r="B43" s="43" t="e">
        <f>'BAR BB| Open rates'!#REF!*0.9*0.9</f>
        <v>#REF!</v>
      </c>
      <c r="C43" s="43" t="e">
        <f>'BAR BB| Open rates'!#REF!*0.9*0.9</f>
        <v>#REF!</v>
      </c>
      <c r="D43" s="43" t="e">
        <f>'BAR BB| Open rates'!#REF!*0.9*0.9</f>
        <v>#REF!</v>
      </c>
      <c r="E43" s="43"/>
      <c r="F43" s="43"/>
      <c r="G43" s="43" t="e">
        <f>'BAR BB| Open rates'!#REF!*0.9*0.9</f>
        <v>#REF!</v>
      </c>
      <c r="H43" s="43">
        <f>'BAR BB| Open rates'!G43*0.9*0.9</f>
        <v>60264</v>
      </c>
      <c r="I43" s="43">
        <f>'BAR BB| Open rates'!I43*0.9*0.9</f>
        <v>52812</v>
      </c>
      <c r="J43" s="43">
        <f>'BAR BB| Open rates'!K43*0.9*0.9</f>
        <v>49815</v>
      </c>
      <c r="K43" s="43">
        <f>'BAR BB| Open rates'!L43*0.9*0.9</f>
        <v>51435</v>
      </c>
      <c r="L43" s="43">
        <f>'BAR BB| Open rates'!M43*0.9*0.9</f>
        <v>49815</v>
      </c>
      <c r="M43" s="43">
        <f>'BAR BB| Open rates'!N43*0.9*0.9</f>
        <v>51435</v>
      </c>
      <c r="N43" s="43">
        <f>'BAR BB| Open rates'!O43*0.9*0.9</f>
        <v>49815</v>
      </c>
      <c r="O43" s="43">
        <f>'BAR BB| Open rates'!P43*0.9*0.9</f>
        <v>51435</v>
      </c>
      <c r="P43" s="43">
        <f>'BAR BB| Open rates'!Q43*0.9*0.9</f>
        <v>49815</v>
      </c>
      <c r="Q43" s="43">
        <f>'BAR BB| Open rates'!R43*0.9*0.9</f>
        <v>49815</v>
      </c>
      <c r="R43" s="43">
        <f>'BAR BB| Open rates'!S43*0.9*0.9</f>
        <v>51435</v>
      </c>
      <c r="S43" s="43">
        <f>'BAR BB| Open rates'!T43*0.9*0.9</f>
        <v>49815</v>
      </c>
      <c r="T43" s="43">
        <f>'BAR BB| Open rates'!U43*0.9*0.9</f>
        <v>51435</v>
      </c>
      <c r="U43" s="43">
        <f>'BAR BB| Open rates'!W43*0.9*0.9</f>
        <v>54594</v>
      </c>
      <c r="V43" s="43"/>
      <c r="W43" s="43">
        <f>'BAR BB| Open rates'!X43*0.9*0.9</f>
        <v>60264</v>
      </c>
      <c r="X43" s="43">
        <f>'BAR BB| Open rates'!Y43*0.9*0.9</f>
        <v>207279</v>
      </c>
      <c r="Y43" s="43">
        <f>'BAR BB| Open rates'!Z43*0.9*0.9</f>
        <v>223398</v>
      </c>
      <c r="Z43" s="43">
        <f>'BAR BB| Open rates'!AB43*0.9*0.9</f>
        <v>239679</v>
      </c>
      <c r="AA43" s="43">
        <f>'BAR BB| Open rates'!AC43*0.9*0.9</f>
        <v>233685</v>
      </c>
      <c r="AB43" s="43">
        <f>'BAR BB| Open rates'!AD43*0.9*0.9</f>
        <v>231498</v>
      </c>
      <c r="AC43" s="43">
        <f>'BAR BB| Open rates'!AG43*0.9*0.9</f>
        <v>60507</v>
      </c>
      <c r="AD43" s="43">
        <f>'BAR BB| Open rates'!AH43*0.9*0.9</f>
        <v>64557</v>
      </c>
      <c r="AE43" s="43">
        <f>'BAR BB| Open rates'!AJ43*0.9*0.9</f>
        <v>60507</v>
      </c>
      <c r="AF43" s="43">
        <f>'BAR BB| Open rates'!AK43*0.9*0.9</f>
        <v>62937</v>
      </c>
      <c r="AG43" s="43">
        <f>'BAR BB| Open rates'!AL43*0.9*0.9</f>
        <v>60507</v>
      </c>
      <c r="AH43" s="43">
        <f>'BAR BB| Open rates'!AN43*0.9*0.9</f>
        <v>68607</v>
      </c>
      <c r="AI43" s="43">
        <f>'BAR BB| Open rates'!AO43*0.9*0.9</f>
        <v>71037</v>
      </c>
      <c r="AJ43" s="43">
        <f>'BAR BB| Open rates'!AP43*0.9*0.9</f>
        <v>118908</v>
      </c>
      <c r="AK43" s="43">
        <f>'BAR BB| Open rates'!AR43*0.9*0.9</f>
        <v>121257</v>
      </c>
      <c r="AL43" s="43">
        <f>'BAR BB| Open rates'!AS43*0.9*0.9</f>
        <v>118908</v>
      </c>
      <c r="AM43" s="43">
        <f>'BAR BB| Open rates'!AT43*0.9*0.9</f>
        <v>121257</v>
      </c>
      <c r="AN43" s="43">
        <f>'BAR BB| Open rates'!AV43*0.9*0.9</f>
        <v>107892</v>
      </c>
      <c r="AO43" s="43">
        <f>'BAR BB| Open rates'!AX43*0.9*0.9</f>
        <v>89748</v>
      </c>
      <c r="AP43" s="43">
        <f>'BAR BB| Open rates'!AZ43*0.9*0.9</f>
        <v>89748</v>
      </c>
      <c r="AQ43" s="43">
        <f>'BAR BB| Open rates'!BA43*0.9*0.9</f>
        <v>82458</v>
      </c>
      <c r="AR43" s="43">
        <f>'BAR BB| Open rates'!BB43*0.9*0.9</f>
        <v>80838</v>
      </c>
      <c r="AS43" s="43">
        <f>'BAR BB| Open rates'!BD43*0.9*0.9</f>
        <v>80838</v>
      </c>
    </row>
    <row r="44" spans="1:64" s="36" customFormat="1" ht="12" hidden="1" customHeight="1" x14ac:dyDescent="0.2">
      <c r="A44" s="237">
        <v>4</v>
      </c>
      <c r="B44" s="43" t="e">
        <f>'BAR BB| Open rates'!#REF!*0.9*0.9</f>
        <v>#REF!</v>
      </c>
      <c r="C44" s="43" t="e">
        <f>'BAR BB| Open rates'!#REF!*0.9*0.9</f>
        <v>#REF!</v>
      </c>
      <c r="D44" s="43" t="e">
        <f>'BAR BB| Open rates'!#REF!*0.9*0.9</f>
        <v>#REF!</v>
      </c>
      <c r="E44" s="43"/>
      <c r="F44" s="43"/>
      <c r="G44" s="43" t="e">
        <f>'BAR BB| Open rates'!#REF!*0.9*0.9</f>
        <v>#REF!</v>
      </c>
      <c r="H44" s="43">
        <f>'BAR BB| Open rates'!G44*0.9*0.9</f>
        <v>62289</v>
      </c>
      <c r="I44" s="43">
        <f>'BAR BB| Open rates'!I44*0.9*0.9</f>
        <v>54837</v>
      </c>
      <c r="J44" s="43">
        <f>'BAR BB| Open rates'!K44*0.9*0.9</f>
        <v>51840</v>
      </c>
      <c r="K44" s="43">
        <f>'BAR BB| Open rates'!L44*0.9*0.9</f>
        <v>53460</v>
      </c>
      <c r="L44" s="43">
        <f>'BAR BB| Open rates'!M44*0.9*0.9</f>
        <v>51840</v>
      </c>
      <c r="M44" s="43">
        <f>'BAR BB| Open rates'!N44*0.9*0.9</f>
        <v>53460</v>
      </c>
      <c r="N44" s="43">
        <f>'BAR BB| Open rates'!O44*0.9*0.9</f>
        <v>51840</v>
      </c>
      <c r="O44" s="43">
        <f>'BAR BB| Open rates'!P44*0.9*0.9</f>
        <v>53460</v>
      </c>
      <c r="P44" s="43">
        <f>'BAR BB| Open rates'!Q44*0.9*0.9</f>
        <v>51840</v>
      </c>
      <c r="Q44" s="43">
        <f>'BAR BB| Open rates'!R44*0.9*0.9</f>
        <v>51840</v>
      </c>
      <c r="R44" s="43">
        <f>'BAR BB| Open rates'!S44*0.9*0.9</f>
        <v>53460</v>
      </c>
      <c r="S44" s="43">
        <f>'BAR BB| Open rates'!T44*0.9*0.9</f>
        <v>51840</v>
      </c>
      <c r="T44" s="43">
        <f>'BAR BB| Open rates'!U44*0.9*0.9</f>
        <v>53460</v>
      </c>
      <c r="U44" s="43">
        <f>'BAR BB| Open rates'!W44*0.9*0.9</f>
        <v>56619</v>
      </c>
      <c r="V44" s="43"/>
      <c r="W44" s="43">
        <f>'BAR BB| Open rates'!X44*0.9*0.9</f>
        <v>62289</v>
      </c>
      <c r="X44" s="43">
        <f>'BAR BB| Open rates'!Y44*0.9*0.9</f>
        <v>209709</v>
      </c>
      <c r="Y44" s="43">
        <f>'BAR BB| Open rates'!Z44*0.9*0.9</f>
        <v>225828</v>
      </c>
      <c r="Z44" s="43">
        <f>'BAR BB| Open rates'!AB44*0.9*0.9</f>
        <v>242109</v>
      </c>
      <c r="AA44" s="43">
        <f>'BAR BB| Open rates'!AC44*0.9*0.9</f>
        <v>236115</v>
      </c>
      <c r="AB44" s="43">
        <f>'BAR BB| Open rates'!AD44*0.9*0.9</f>
        <v>233928</v>
      </c>
      <c r="AC44" s="43">
        <f>'BAR BB| Open rates'!AG44*0.9*0.9</f>
        <v>62937</v>
      </c>
      <c r="AD44" s="43">
        <f>'BAR BB| Open rates'!AH44*0.9*0.9</f>
        <v>66987</v>
      </c>
      <c r="AE44" s="43">
        <f>'BAR BB| Open rates'!AJ44*0.9*0.9</f>
        <v>62937</v>
      </c>
      <c r="AF44" s="43">
        <f>'BAR BB| Open rates'!AK44*0.9*0.9</f>
        <v>65367</v>
      </c>
      <c r="AG44" s="43">
        <f>'BAR BB| Open rates'!AL44*0.9*0.9</f>
        <v>62937</v>
      </c>
      <c r="AH44" s="43">
        <f>'BAR BB| Open rates'!AN44*0.9*0.9</f>
        <v>71037</v>
      </c>
      <c r="AI44" s="43">
        <f>'BAR BB| Open rates'!AO44*0.9*0.9</f>
        <v>73467</v>
      </c>
      <c r="AJ44" s="43">
        <f>'BAR BB| Open rates'!AP44*0.9*0.9</f>
        <v>121338</v>
      </c>
      <c r="AK44" s="43">
        <f>'BAR BB| Open rates'!AR44*0.9*0.9</f>
        <v>123687</v>
      </c>
      <c r="AL44" s="43">
        <f>'BAR BB| Open rates'!AS44*0.9*0.9</f>
        <v>121338</v>
      </c>
      <c r="AM44" s="43">
        <f>'BAR BB| Open rates'!AT44*0.9*0.9</f>
        <v>123687</v>
      </c>
      <c r="AN44" s="43">
        <f>'BAR BB| Open rates'!AV44*0.9*0.9</f>
        <v>110322</v>
      </c>
      <c r="AO44" s="43">
        <f>'BAR BB| Open rates'!AX44*0.9*0.9</f>
        <v>92178</v>
      </c>
      <c r="AP44" s="43">
        <f>'BAR BB| Open rates'!AZ44*0.9*0.9</f>
        <v>92178</v>
      </c>
      <c r="AQ44" s="43">
        <f>'BAR BB| Open rates'!BA44*0.9*0.9</f>
        <v>84888</v>
      </c>
      <c r="AR44" s="43">
        <f>'BAR BB| Open rates'!BB44*0.9*0.9</f>
        <v>83268</v>
      </c>
      <c r="AS44" s="43">
        <f>'BAR BB| Open rates'!BD44*0.9*0.9</f>
        <v>83268</v>
      </c>
    </row>
    <row r="45" spans="1:64" s="36" customFormat="1" ht="12" hidden="1" customHeight="1" x14ac:dyDescent="0.2">
      <c r="A45" s="237">
        <v>5</v>
      </c>
      <c r="B45" s="43" t="e">
        <f>'BAR BB| Open rates'!#REF!*0.9*0.9</f>
        <v>#REF!</v>
      </c>
      <c r="C45" s="43" t="e">
        <f>'BAR BB| Open rates'!#REF!*0.9*0.9</f>
        <v>#REF!</v>
      </c>
      <c r="D45" s="43" t="e">
        <f>'BAR BB| Open rates'!#REF!*0.9*0.9</f>
        <v>#REF!</v>
      </c>
      <c r="E45" s="43"/>
      <c r="F45" s="43"/>
      <c r="G45" s="43" t="e">
        <f>'BAR BB| Open rates'!#REF!*0.9*0.9</f>
        <v>#REF!</v>
      </c>
      <c r="H45" s="43">
        <f>'BAR BB| Open rates'!G45*0.9*0.9</f>
        <v>64314</v>
      </c>
      <c r="I45" s="43">
        <f>'BAR BB| Open rates'!I45*0.9*0.9</f>
        <v>56862</v>
      </c>
      <c r="J45" s="43">
        <f>'BAR BB| Open rates'!K45*0.9*0.9</f>
        <v>53865</v>
      </c>
      <c r="K45" s="43">
        <f>'BAR BB| Open rates'!L45*0.9*0.9</f>
        <v>55485</v>
      </c>
      <c r="L45" s="43">
        <f>'BAR BB| Open rates'!M45*0.9*0.9</f>
        <v>53865</v>
      </c>
      <c r="M45" s="43">
        <f>'BAR BB| Open rates'!N45*0.9*0.9</f>
        <v>55485</v>
      </c>
      <c r="N45" s="43">
        <f>'BAR BB| Open rates'!O45*0.9*0.9</f>
        <v>53865</v>
      </c>
      <c r="O45" s="43">
        <f>'BAR BB| Open rates'!P45*0.9*0.9</f>
        <v>55485</v>
      </c>
      <c r="P45" s="43">
        <f>'BAR BB| Open rates'!Q45*0.9*0.9</f>
        <v>53865</v>
      </c>
      <c r="Q45" s="43">
        <f>'BAR BB| Open rates'!R45*0.9*0.9</f>
        <v>53865</v>
      </c>
      <c r="R45" s="43">
        <f>'BAR BB| Open rates'!S45*0.9*0.9</f>
        <v>55485</v>
      </c>
      <c r="S45" s="43">
        <f>'BAR BB| Open rates'!T45*0.9*0.9</f>
        <v>53865</v>
      </c>
      <c r="T45" s="43">
        <f>'BAR BB| Open rates'!U45*0.9*0.9</f>
        <v>55485</v>
      </c>
      <c r="U45" s="43">
        <f>'BAR BB| Open rates'!W45*0.9*0.9</f>
        <v>58644</v>
      </c>
      <c r="V45" s="43"/>
      <c r="W45" s="43">
        <f>'BAR BB| Open rates'!X45*0.9*0.9</f>
        <v>64314</v>
      </c>
      <c r="X45" s="43">
        <f>'BAR BB| Open rates'!Y45*0.9*0.9</f>
        <v>212139</v>
      </c>
      <c r="Y45" s="43">
        <f>'BAR BB| Open rates'!Z45*0.9*0.9</f>
        <v>228258</v>
      </c>
      <c r="Z45" s="43">
        <f>'BAR BB| Open rates'!AB45*0.9*0.9</f>
        <v>244539</v>
      </c>
      <c r="AA45" s="43">
        <f>'BAR BB| Open rates'!AC45*0.9*0.9</f>
        <v>238545</v>
      </c>
      <c r="AB45" s="43">
        <f>'BAR BB| Open rates'!AD45*0.9*0.9</f>
        <v>236358</v>
      </c>
      <c r="AC45" s="43">
        <f>'BAR BB| Open rates'!AG45*0.9*0.9</f>
        <v>65367</v>
      </c>
      <c r="AD45" s="43">
        <f>'BAR BB| Open rates'!AH45*0.9*0.9</f>
        <v>69417</v>
      </c>
      <c r="AE45" s="43">
        <f>'BAR BB| Open rates'!AJ45*0.9*0.9</f>
        <v>65367</v>
      </c>
      <c r="AF45" s="43">
        <f>'BAR BB| Open rates'!AK45*0.9*0.9</f>
        <v>67797</v>
      </c>
      <c r="AG45" s="43">
        <f>'BAR BB| Open rates'!AL45*0.9*0.9</f>
        <v>65367</v>
      </c>
      <c r="AH45" s="43">
        <f>'BAR BB| Open rates'!AN45*0.9*0.9</f>
        <v>73467</v>
      </c>
      <c r="AI45" s="43">
        <f>'BAR BB| Open rates'!AO45*0.9*0.9</f>
        <v>75897</v>
      </c>
      <c r="AJ45" s="43">
        <f>'BAR BB| Open rates'!AP45*0.9*0.9</f>
        <v>123768</v>
      </c>
      <c r="AK45" s="43">
        <f>'BAR BB| Open rates'!AR45*0.9*0.9</f>
        <v>126117</v>
      </c>
      <c r="AL45" s="43">
        <f>'BAR BB| Open rates'!AS45*0.9*0.9</f>
        <v>123768</v>
      </c>
      <c r="AM45" s="43">
        <f>'BAR BB| Open rates'!AT45*0.9*0.9</f>
        <v>126117</v>
      </c>
      <c r="AN45" s="43">
        <f>'BAR BB| Open rates'!AV45*0.9*0.9</f>
        <v>112752</v>
      </c>
      <c r="AO45" s="43">
        <f>'BAR BB| Open rates'!AX45*0.9*0.9</f>
        <v>94608</v>
      </c>
      <c r="AP45" s="43">
        <f>'BAR BB| Open rates'!AZ45*0.9*0.9</f>
        <v>94608</v>
      </c>
      <c r="AQ45" s="43">
        <f>'BAR BB| Open rates'!BA45*0.9*0.9</f>
        <v>87318</v>
      </c>
      <c r="AR45" s="43">
        <f>'BAR BB| Open rates'!BB45*0.9*0.9</f>
        <v>85698</v>
      </c>
      <c r="AS45" s="43">
        <f>'BAR BB| Open rates'!BD45*0.9*0.9</f>
        <v>85698</v>
      </c>
    </row>
    <row r="46" spans="1:64" s="36" customFormat="1" ht="12" hidden="1" customHeight="1" x14ac:dyDescent="0.2">
      <c r="A46" s="237">
        <v>6</v>
      </c>
      <c r="B46" s="43" t="e">
        <f>'BAR BB| Open rates'!#REF!*0.9*0.9</f>
        <v>#REF!</v>
      </c>
      <c r="C46" s="43" t="e">
        <f>'BAR BB| Open rates'!#REF!*0.9*0.9</f>
        <v>#REF!</v>
      </c>
      <c r="D46" s="43" t="e">
        <f>'BAR BB| Open rates'!#REF!*0.9*0.9</f>
        <v>#REF!</v>
      </c>
      <c r="E46" s="43"/>
      <c r="F46" s="43"/>
      <c r="G46" s="43" t="e">
        <f>'BAR BB| Open rates'!#REF!*0.9*0.9</f>
        <v>#REF!</v>
      </c>
      <c r="H46" s="43">
        <f>'BAR BB| Open rates'!G46*0.9*0.9</f>
        <v>66339</v>
      </c>
      <c r="I46" s="43">
        <f>'BAR BB| Open rates'!I46*0.9*0.9</f>
        <v>58887</v>
      </c>
      <c r="J46" s="43">
        <f>'BAR BB| Open rates'!K46*0.9*0.9</f>
        <v>55890</v>
      </c>
      <c r="K46" s="43">
        <f>'BAR BB| Open rates'!L46*0.9*0.9</f>
        <v>57510</v>
      </c>
      <c r="L46" s="43">
        <f>'BAR BB| Open rates'!M46*0.9*0.9</f>
        <v>55890</v>
      </c>
      <c r="M46" s="43">
        <f>'BAR BB| Open rates'!N46*0.9*0.9</f>
        <v>57510</v>
      </c>
      <c r="N46" s="43">
        <f>'BAR BB| Open rates'!O46*0.9*0.9</f>
        <v>55890</v>
      </c>
      <c r="O46" s="43">
        <f>'BAR BB| Open rates'!P46*0.9*0.9</f>
        <v>57510</v>
      </c>
      <c r="P46" s="43">
        <f>'BAR BB| Open rates'!Q46*0.9*0.9</f>
        <v>55890</v>
      </c>
      <c r="Q46" s="43">
        <f>'BAR BB| Open rates'!R46*0.9*0.9</f>
        <v>55890</v>
      </c>
      <c r="R46" s="43">
        <f>'BAR BB| Open rates'!S46*0.9*0.9</f>
        <v>57510</v>
      </c>
      <c r="S46" s="43">
        <f>'BAR BB| Open rates'!T46*0.9*0.9</f>
        <v>55890</v>
      </c>
      <c r="T46" s="43">
        <f>'BAR BB| Open rates'!U46*0.9*0.9</f>
        <v>57510</v>
      </c>
      <c r="U46" s="43">
        <f>'BAR BB| Open rates'!W46*0.9*0.9</f>
        <v>60669</v>
      </c>
      <c r="V46" s="43"/>
      <c r="W46" s="43">
        <f>'BAR BB| Open rates'!X46*0.9*0.9</f>
        <v>66339</v>
      </c>
      <c r="X46" s="43">
        <f>'BAR BB| Open rates'!Y46*0.9*0.9</f>
        <v>214569</v>
      </c>
      <c r="Y46" s="43">
        <f>'BAR BB| Open rates'!Z46*0.9*0.9</f>
        <v>230688</v>
      </c>
      <c r="Z46" s="43">
        <f>'BAR BB| Open rates'!AB46*0.9*0.9</f>
        <v>246969</v>
      </c>
      <c r="AA46" s="43">
        <f>'BAR BB| Open rates'!AC46*0.9*0.9</f>
        <v>240975</v>
      </c>
      <c r="AB46" s="43">
        <f>'BAR BB| Open rates'!AD46*0.9*0.9</f>
        <v>238788</v>
      </c>
      <c r="AC46" s="43">
        <f>'BAR BB| Open rates'!AG46*0.9*0.9</f>
        <v>67797</v>
      </c>
      <c r="AD46" s="43">
        <f>'BAR BB| Open rates'!AH46*0.9*0.9</f>
        <v>71847</v>
      </c>
      <c r="AE46" s="43">
        <f>'BAR BB| Open rates'!AJ46*0.9*0.9</f>
        <v>67797</v>
      </c>
      <c r="AF46" s="43">
        <f>'BAR BB| Open rates'!AK46*0.9*0.9</f>
        <v>70227</v>
      </c>
      <c r="AG46" s="43">
        <f>'BAR BB| Open rates'!AL46*0.9*0.9</f>
        <v>67797</v>
      </c>
      <c r="AH46" s="43">
        <f>'BAR BB| Open rates'!AN46*0.9*0.9</f>
        <v>75897</v>
      </c>
      <c r="AI46" s="43">
        <f>'BAR BB| Open rates'!AO46*0.9*0.9</f>
        <v>78327</v>
      </c>
      <c r="AJ46" s="43">
        <f>'BAR BB| Open rates'!AP46*0.9*0.9</f>
        <v>126198</v>
      </c>
      <c r="AK46" s="43">
        <f>'BAR BB| Open rates'!AR46*0.9*0.9</f>
        <v>128547</v>
      </c>
      <c r="AL46" s="43">
        <f>'BAR BB| Open rates'!AS46*0.9*0.9</f>
        <v>126198</v>
      </c>
      <c r="AM46" s="43">
        <f>'BAR BB| Open rates'!AT46*0.9*0.9</f>
        <v>128547</v>
      </c>
      <c r="AN46" s="43">
        <f>'BAR BB| Open rates'!AV46*0.9*0.9</f>
        <v>115182</v>
      </c>
      <c r="AO46" s="43">
        <f>'BAR BB| Open rates'!AX46*0.9*0.9</f>
        <v>97038</v>
      </c>
      <c r="AP46" s="43">
        <f>'BAR BB| Open rates'!AZ46*0.9*0.9</f>
        <v>97038</v>
      </c>
      <c r="AQ46" s="43">
        <f>'BAR BB| Open rates'!BA46*0.9*0.9</f>
        <v>89748</v>
      </c>
      <c r="AR46" s="43">
        <f>'BAR BB| Open rates'!BB46*0.9*0.9</f>
        <v>88128</v>
      </c>
      <c r="AS46" s="43">
        <f>'BAR BB| Open rates'!BD46*0.9*0.9</f>
        <v>88128</v>
      </c>
    </row>
    <row r="47" spans="1:64" s="36" customFormat="1" ht="12" hidden="1" customHeight="1" x14ac:dyDescent="0.2">
      <c r="A47" s="237">
        <v>7</v>
      </c>
      <c r="B47" s="43" t="e">
        <f>'BAR BB| Open rates'!#REF!*0.9*0.9</f>
        <v>#REF!</v>
      </c>
      <c r="C47" s="43" t="e">
        <f>'BAR BB| Open rates'!#REF!*0.9*0.9</f>
        <v>#REF!</v>
      </c>
      <c r="D47" s="43" t="e">
        <f>'BAR BB| Open rates'!#REF!*0.9*0.9</f>
        <v>#REF!</v>
      </c>
      <c r="E47" s="43"/>
      <c r="F47" s="43"/>
      <c r="G47" s="43" t="e">
        <f>'BAR BB| Open rates'!#REF!*0.9*0.9</f>
        <v>#REF!</v>
      </c>
      <c r="H47" s="43">
        <f>'BAR BB| Open rates'!G47*0.9*0.9</f>
        <v>68364</v>
      </c>
      <c r="I47" s="43">
        <f>'BAR BB| Open rates'!I47*0.9*0.9</f>
        <v>60912</v>
      </c>
      <c r="J47" s="43">
        <f>'BAR BB| Open rates'!K47*0.9*0.9</f>
        <v>57915</v>
      </c>
      <c r="K47" s="43">
        <f>'BAR BB| Open rates'!L47*0.9*0.9</f>
        <v>59535</v>
      </c>
      <c r="L47" s="43">
        <f>'BAR BB| Open rates'!M47*0.9*0.9</f>
        <v>57915</v>
      </c>
      <c r="M47" s="43">
        <f>'BAR BB| Open rates'!N47*0.9*0.9</f>
        <v>59535</v>
      </c>
      <c r="N47" s="43">
        <f>'BAR BB| Open rates'!O47*0.9*0.9</f>
        <v>57915</v>
      </c>
      <c r="O47" s="43">
        <f>'BAR BB| Open rates'!P47*0.9*0.9</f>
        <v>59535</v>
      </c>
      <c r="P47" s="43">
        <f>'BAR BB| Open rates'!Q47*0.9*0.9</f>
        <v>57915</v>
      </c>
      <c r="Q47" s="43">
        <f>'BAR BB| Open rates'!R47*0.9*0.9</f>
        <v>57915</v>
      </c>
      <c r="R47" s="43">
        <f>'BAR BB| Open rates'!S47*0.9*0.9</f>
        <v>59535</v>
      </c>
      <c r="S47" s="43">
        <f>'BAR BB| Open rates'!T47*0.9*0.9</f>
        <v>57915</v>
      </c>
      <c r="T47" s="43">
        <f>'BAR BB| Open rates'!U47*0.9*0.9</f>
        <v>59535</v>
      </c>
      <c r="U47" s="43">
        <f>'BAR BB| Open rates'!W47*0.9*0.9</f>
        <v>62694</v>
      </c>
      <c r="V47" s="43"/>
      <c r="W47" s="43">
        <f>'BAR BB| Open rates'!X47*0.9*0.9</f>
        <v>68364</v>
      </c>
      <c r="X47" s="43">
        <f>'BAR BB| Open rates'!Y47*0.9*0.9</f>
        <v>216999</v>
      </c>
      <c r="Y47" s="43">
        <f>'BAR BB| Open rates'!Z47*0.9*0.9</f>
        <v>233118</v>
      </c>
      <c r="Z47" s="43">
        <f>'BAR BB| Open rates'!AB47*0.9*0.9</f>
        <v>249399</v>
      </c>
      <c r="AA47" s="43">
        <f>'BAR BB| Open rates'!AC47*0.9*0.9</f>
        <v>243405</v>
      </c>
      <c r="AB47" s="43">
        <f>'BAR BB| Open rates'!AD47*0.9*0.9</f>
        <v>241218</v>
      </c>
      <c r="AC47" s="43">
        <f>'BAR BB| Open rates'!AG47*0.9*0.9</f>
        <v>70227</v>
      </c>
      <c r="AD47" s="43">
        <f>'BAR BB| Open rates'!AH47*0.9*0.9</f>
        <v>74277</v>
      </c>
      <c r="AE47" s="43">
        <f>'BAR BB| Open rates'!AJ47*0.9*0.9</f>
        <v>70227</v>
      </c>
      <c r="AF47" s="43">
        <f>'BAR BB| Open rates'!AK47*0.9*0.9</f>
        <v>72657</v>
      </c>
      <c r="AG47" s="43">
        <f>'BAR BB| Open rates'!AL47*0.9*0.9</f>
        <v>70227</v>
      </c>
      <c r="AH47" s="43">
        <f>'BAR BB| Open rates'!AN47*0.9*0.9</f>
        <v>78327</v>
      </c>
      <c r="AI47" s="43">
        <f>'BAR BB| Open rates'!AO47*0.9*0.9</f>
        <v>80757</v>
      </c>
      <c r="AJ47" s="43">
        <f>'BAR BB| Open rates'!AP47*0.9*0.9</f>
        <v>128628</v>
      </c>
      <c r="AK47" s="43">
        <f>'BAR BB| Open rates'!AR47*0.9*0.9</f>
        <v>130977</v>
      </c>
      <c r="AL47" s="43">
        <f>'BAR BB| Open rates'!AS47*0.9*0.9</f>
        <v>128628</v>
      </c>
      <c r="AM47" s="43">
        <f>'BAR BB| Open rates'!AT47*0.9*0.9</f>
        <v>130977</v>
      </c>
      <c r="AN47" s="43">
        <f>'BAR BB| Open rates'!AV47*0.9*0.9</f>
        <v>117612</v>
      </c>
      <c r="AO47" s="43">
        <f>'BAR BB| Open rates'!AX47*0.9*0.9</f>
        <v>99468</v>
      </c>
      <c r="AP47" s="43">
        <f>'BAR BB| Open rates'!AZ47*0.9*0.9</f>
        <v>99468</v>
      </c>
      <c r="AQ47" s="43">
        <f>'BAR BB| Open rates'!BA47*0.9*0.9</f>
        <v>92178</v>
      </c>
      <c r="AR47" s="43">
        <f>'BAR BB| Open rates'!BB47*0.9*0.9</f>
        <v>90558</v>
      </c>
      <c r="AS47" s="43">
        <f>'BAR BB| Open rates'!BD47*0.9*0.9</f>
        <v>90558</v>
      </c>
    </row>
    <row r="48" spans="1:64" s="36" customFormat="1" ht="12" hidden="1" customHeight="1" x14ac:dyDescent="0.2">
      <c r="A48" s="237">
        <v>8</v>
      </c>
      <c r="B48" s="43" t="e">
        <f>'BAR BB| Open rates'!#REF!*0.9*0.9</f>
        <v>#REF!</v>
      </c>
      <c r="C48" s="43" t="e">
        <f>'BAR BB| Open rates'!#REF!*0.9*0.9</f>
        <v>#REF!</v>
      </c>
      <c r="D48" s="43" t="e">
        <f>'BAR BB| Open rates'!#REF!*0.9*0.9</f>
        <v>#REF!</v>
      </c>
      <c r="E48" s="43"/>
      <c r="F48" s="43"/>
      <c r="G48" s="43" t="e">
        <f>'BAR BB| Open rates'!#REF!*0.9*0.9</f>
        <v>#REF!</v>
      </c>
      <c r="H48" s="43">
        <f>'BAR BB| Open rates'!G48*0.9*0.9</f>
        <v>70389</v>
      </c>
      <c r="I48" s="43">
        <f>'BAR BB| Open rates'!I48*0.9*0.9</f>
        <v>62937</v>
      </c>
      <c r="J48" s="43">
        <f>'BAR BB| Open rates'!K48*0.9*0.9</f>
        <v>59940</v>
      </c>
      <c r="K48" s="43">
        <f>'BAR BB| Open rates'!L48*0.9*0.9</f>
        <v>61560</v>
      </c>
      <c r="L48" s="43">
        <f>'BAR BB| Open rates'!M48*0.9*0.9</f>
        <v>59940</v>
      </c>
      <c r="M48" s="43">
        <f>'BAR BB| Open rates'!N48*0.9*0.9</f>
        <v>61560</v>
      </c>
      <c r="N48" s="43">
        <f>'BAR BB| Open rates'!O48*0.9*0.9</f>
        <v>59940</v>
      </c>
      <c r="O48" s="43">
        <f>'BAR BB| Open rates'!P48*0.9*0.9</f>
        <v>61560</v>
      </c>
      <c r="P48" s="43">
        <f>'BAR BB| Open rates'!Q48*0.9*0.9</f>
        <v>59940</v>
      </c>
      <c r="Q48" s="43">
        <f>'BAR BB| Open rates'!R48*0.9*0.9</f>
        <v>59940</v>
      </c>
      <c r="R48" s="43">
        <f>'BAR BB| Open rates'!S48*0.9*0.9</f>
        <v>61560</v>
      </c>
      <c r="S48" s="43">
        <f>'BAR BB| Open rates'!T48*0.9*0.9</f>
        <v>59940</v>
      </c>
      <c r="T48" s="43">
        <f>'BAR BB| Open rates'!U48*0.9*0.9</f>
        <v>61560</v>
      </c>
      <c r="U48" s="43">
        <f>'BAR BB| Open rates'!W48*0.9*0.9</f>
        <v>64719</v>
      </c>
      <c r="V48" s="43"/>
      <c r="W48" s="43">
        <f>'BAR BB| Open rates'!X48*0.9*0.9</f>
        <v>70389</v>
      </c>
      <c r="X48" s="43">
        <f>'BAR BB| Open rates'!Y48*0.9*0.9</f>
        <v>219429</v>
      </c>
      <c r="Y48" s="43">
        <f>'BAR BB| Open rates'!Z48*0.9*0.9</f>
        <v>235548</v>
      </c>
      <c r="Z48" s="43">
        <f>'BAR BB| Open rates'!AB48*0.9*0.9</f>
        <v>251829</v>
      </c>
      <c r="AA48" s="43">
        <f>'BAR BB| Open rates'!AC48*0.9*0.9</f>
        <v>245835</v>
      </c>
      <c r="AB48" s="43">
        <f>'BAR BB| Open rates'!AD48*0.9*0.9</f>
        <v>243648</v>
      </c>
      <c r="AC48" s="43">
        <f>'BAR BB| Open rates'!AG48*0.9*0.9</f>
        <v>72657</v>
      </c>
      <c r="AD48" s="43">
        <f>'BAR BB| Open rates'!AH48*0.9*0.9</f>
        <v>76707</v>
      </c>
      <c r="AE48" s="43">
        <f>'BAR BB| Open rates'!AJ48*0.9*0.9</f>
        <v>72657</v>
      </c>
      <c r="AF48" s="43">
        <f>'BAR BB| Open rates'!AK48*0.9*0.9</f>
        <v>75087</v>
      </c>
      <c r="AG48" s="43">
        <f>'BAR BB| Open rates'!AL48*0.9*0.9</f>
        <v>72657</v>
      </c>
      <c r="AH48" s="43">
        <f>'BAR BB| Open rates'!AN48*0.9*0.9</f>
        <v>80757</v>
      </c>
      <c r="AI48" s="43">
        <f>'BAR BB| Open rates'!AO48*0.9*0.9</f>
        <v>83187</v>
      </c>
      <c r="AJ48" s="43">
        <f>'BAR BB| Open rates'!AP48*0.9*0.9</f>
        <v>131058</v>
      </c>
      <c r="AK48" s="43">
        <f>'BAR BB| Open rates'!AR48*0.9*0.9</f>
        <v>133407</v>
      </c>
      <c r="AL48" s="43">
        <f>'BAR BB| Open rates'!AS48*0.9*0.9</f>
        <v>131058</v>
      </c>
      <c r="AM48" s="43">
        <f>'BAR BB| Open rates'!AT48*0.9*0.9</f>
        <v>133407</v>
      </c>
      <c r="AN48" s="43">
        <f>'BAR BB| Open rates'!AV48*0.9*0.9</f>
        <v>120042</v>
      </c>
      <c r="AO48" s="43">
        <f>'BAR BB| Open rates'!AX48*0.9*0.9</f>
        <v>101898</v>
      </c>
      <c r="AP48" s="43">
        <f>'BAR BB| Open rates'!AZ48*0.9*0.9</f>
        <v>101898</v>
      </c>
      <c r="AQ48" s="43">
        <f>'BAR BB| Open rates'!BA48*0.9*0.9</f>
        <v>94608</v>
      </c>
      <c r="AR48" s="43">
        <f>'BAR BB| Open rates'!BB48*0.9*0.9</f>
        <v>92988</v>
      </c>
      <c r="AS48" s="43">
        <f>'BAR BB| Open rates'!BD48*0.9*0.9</f>
        <v>92988</v>
      </c>
    </row>
    <row r="49" spans="1:45" s="36" customFormat="1" ht="12" hidden="1"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s="36" customFormat="1" ht="12" hidden="1" customHeight="1" x14ac:dyDescent="0.2">
      <c r="A50" s="237">
        <v>1</v>
      </c>
      <c r="B50" s="43" t="e">
        <f>'BAR BB| Open rates'!#REF!*0.9*0.9</f>
        <v>#REF!</v>
      </c>
      <c r="C50" s="43" t="e">
        <f>'BAR BB| Open rates'!#REF!*0.9*0.9</f>
        <v>#REF!</v>
      </c>
      <c r="D50" s="43" t="e">
        <f>'BAR BB| Open rates'!#REF!*0.9*0.9</f>
        <v>#REF!</v>
      </c>
      <c r="E50" s="43"/>
      <c r="F50" s="43"/>
      <c r="G50" s="43" t="e">
        <f>'BAR BB| Open rates'!#REF!*0.9*0.9</f>
        <v>#REF!</v>
      </c>
      <c r="H50" s="43">
        <f>'BAR BB| Open rates'!G50*0.9*0.9</f>
        <v>76950</v>
      </c>
      <c r="I50" s="43">
        <f>'BAR BB| Open rates'!I50*0.9*0.9</f>
        <v>76950</v>
      </c>
      <c r="J50" s="43">
        <f>'BAR BB| Open rates'!K50*0.9*0.9</f>
        <v>76950</v>
      </c>
      <c r="K50" s="43">
        <f>'BAR BB| Open rates'!L50*0.9*0.9</f>
        <v>76950</v>
      </c>
      <c r="L50" s="43">
        <f>'BAR BB| Open rates'!M50*0.9*0.9</f>
        <v>76950</v>
      </c>
      <c r="M50" s="43">
        <f>'BAR BB| Open rates'!N50*0.9*0.9</f>
        <v>76950</v>
      </c>
      <c r="N50" s="43">
        <f>'BAR BB| Open rates'!O50*0.9*0.9</f>
        <v>76950</v>
      </c>
      <c r="O50" s="43">
        <f>'BAR BB| Open rates'!P50*0.9*0.9</f>
        <v>76950</v>
      </c>
      <c r="P50" s="43">
        <f>'BAR BB| Open rates'!Q50*0.9*0.9</f>
        <v>76950</v>
      </c>
      <c r="Q50" s="43">
        <f>'BAR BB| Open rates'!R50*0.9*0.9</f>
        <v>76950</v>
      </c>
      <c r="R50" s="43">
        <f>'BAR BB| Open rates'!S50*0.9*0.9</f>
        <v>76950</v>
      </c>
      <c r="S50" s="43">
        <f>'BAR BB| Open rates'!T50*0.9*0.9</f>
        <v>76950</v>
      </c>
      <c r="T50" s="43">
        <f>'BAR BB| Open rates'!U50*0.9*0.9</f>
        <v>76950</v>
      </c>
      <c r="U50" s="43">
        <f>'BAR BB| Open rates'!W50*0.9*0.9</f>
        <v>76950</v>
      </c>
      <c r="V50" s="43"/>
      <c r="W50" s="43">
        <f>'BAR BB| Open rates'!X50*0.9*0.9</f>
        <v>76950</v>
      </c>
      <c r="X50" s="43">
        <f>'BAR BB| Open rates'!Y50*0.9*0.9</f>
        <v>283500</v>
      </c>
      <c r="Y50" s="43">
        <f>'BAR BB| Open rates'!Z50*0.9*0.9</f>
        <v>283500</v>
      </c>
      <c r="Z50" s="43">
        <f>'BAR BB| Open rates'!AB50*0.9*0.9</f>
        <v>283500</v>
      </c>
      <c r="AA50" s="43">
        <f>'BAR BB| Open rates'!AC50*0.9*0.9</f>
        <v>283500</v>
      </c>
      <c r="AB50" s="43">
        <f>'BAR BB| Open rates'!AD50*0.9*0.9</f>
        <v>283500</v>
      </c>
      <c r="AC50" s="43">
        <f>'BAR BB| Open rates'!AG50*0.9*0.9</f>
        <v>93150</v>
      </c>
      <c r="AD50" s="43">
        <f>'BAR BB| Open rates'!AH50*0.9*0.9</f>
        <v>93150</v>
      </c>
      <c r="AE50" s="43">
        <f>'BAR BB| Open rates'!AJ50*0.9*0.9</f>
        <v>93150</v>
      </c>
      <c r="AF50" s="43">
        <f>'BAR BB| Open rates'!AK50*0.9*0.9</f>
        <v>93150</v>
      </c>
      <c r="AG50" s="43">
        <f>'BAR BB| Open rates'!AL50*0.9*0.9</f>
        <v>93150</v>
      </c>
      <c r="AH50" s="43">
        <f>'BAR BB| Open rates'!AN50*0.9*0.9</f>
        <v>93150</v>
      </c>
      <c r="AI50" s="43">
        <f>'BAR BB| Open rates'!AO50*0.9*0.9</f>
        <v>93150</v>
      </c>
      <c r="AJ50" s="43">
        <f>'BAR BB| Open rates'!AP50*0.9*0.9</f>
        <v>182250</v>
      </c>
      <c r="AK50" s="43">
        <f>'BAR BB| Open rates'!AR50*0.9*0.9</f>
        <v>182250</v>
      </c>
      <c r="AL50" s="43">
        <f>'BAR BB| Open rates'!AS50*0.9*0.9</f>
        <v>182250</v>
      </c>
      <c r="AM50" s="43">
        <f>'BAR BB| Open rates'!AT50*0.9*0.9</f>
        <v>182250</v>
      </c>
      <c r="AN50" s="43">
        <f>'BAR BB| Open rates'!AV50*0.9*0.9</f>
        <v>182250</v>
      </c>
      <c r="AO50" s="43">
        <f>'BAR BB| Open rates'!AX50*0.9*0.9</f>
        <v>93150</v>
      </c>
      <c r="AP50" s="43">
        <f>'BAR BB| Open rates'!AZ50*0.9*0.9</f>
        <v>93150</v>
      </c>
      <c r="AQ50" s="43">
        <f>'BAR BB| Open rates'!BA50*0.9*0.9</f>
        <v>93150</v>
      </c>
      <c r="AR50" s="43">
        <f>'BAR BB| Open rates'!BB50*0.9*0.9</f>
        <v>93150</v>
      </c>
      <c r="AS50" s="43">
        <f>'BAR BB| Open rates'!BD50*0.9*0.9</f>
        <v>93150</v>
      </c>
    </row>
    <row r="51" spans="1:45" s="36" customFormat="1" ht="12" hidden="1" customHeight="1" x14ac:dyDescent="0.2">
      <c r="A51" s="237">
        <v>2</v>
      </c>
      <c r="B51" s="43" t="e">
        <f>'BAR BB| Open rates'!#REF!*0.9*0.9</f>
        <v>#REF!</v>
      </c>
      <c r="C51" s="43" t="e">
        <f>'BAR BB| Open rates'!#REF!*0.9*0.9</f>
        <v>#REF!</v>
      </c>
      <c r="D51" s="43" t="e">
        <f>'BAR BB| Open rates'!#REF!*0.9*0.9</f>
        <v>#REF!</v>
      </c>
      <c r="E51" s="43"/>
      <c r="F51" s="43"/>
      <c r="G51" s="43" t="e">
        <f>'BAR BB| Open rates'!#REF!*0.9*0.9</f>
        <v>#REF!</v>
      </c>
      <c r="H51" s="43">
        <f>'BAR BB| Open rates'!G51*0.9*0.9</f>
        <v>78975</v>
      </c>
      <c r="I51" s="43">
        <f>'BAR BB| Open rates'!I51*0.9*0.9</f>
        <v>78975</v>
      </c>
      <c r="J51" s="43">
        <f>'BAR BB| Open rates'!K51*0.9*0.9</f>
        <v>78975</v>
      </c>
      <c r="K51" s="43">
        <f>'BAR BB| Open rates'!L51*0.9*0.9</f>
        <v>78975</v>
      </c>
      <c r="L51" s="43">
        <f>'BAR BB| Open rates'!M51*0.9*0.9</f>
        <v>78975</v>
      </c>
      <c r="M51" s="43">
        <f>'BAR BB| Open rates'!N51*0.9*0.9</f>
        <v>78975</v>
      </c>
      <c r="N51" s="43">
        <f>'BAR BB| Open rates'!O51*0.9*0.9</f>
        <v>78975</v>
      </c>
      <c r="O51" s="43">
        <f>'BAR BB| Open rates'!P51*0.9*0.9</f>
        <v>78975</v>
      </c>
      <c r="P51" s="43">
        <f>'BAR BB| Open rates'!Q51*0.9*0.9</f>
        <v>78975</v>
      </c>
      <c r="Q51" s="43">
        <f>'BAR BB| Open rates'!R51*0.9*0.9</f>
        <v>78975</v>
      </c>
      <c r="R51" s="43">
        <f>'BAR BB| Open rates'!S51*0.9*0.9</f>
        <v>78975</v>
      </c>
      <c r="S51" s="43">
        <f>'BAR BB| Open rates'!T51*0.9*0.9</f>
        <v>78975</v>
      </c>
      <c r="T51" s="43">
        <f>'BAR BB| Open rates'!U51*0.9*0.9</f>
        <v>78975</v>
      </c>
      <c r="U51" s="43">
        <f>'BAR BB| Open rates'!W51*0.9*0.9</f>
        <v>78975</v>
      </c>
      <c r="V51" s="43"/>
      <c r="W51" s="43">
        <f>'BAR BB| Open rates'!X51*0.9*0.9</f>
        <v>78975</v>
      </c>
      <c r="X51" s="43">
        <f>'BAR BB| Open rates'!Y51*0.9*0.9</f>
        <v>285930</v>
      </c>
      <c r="Y51" s="43">
        <f>'BAR BB| Open rates'!Z51*0.9*0.9</f>
        <v>285930</v>
      </c>
      <c r="Z51" s="43">
        <f>'BAR BB| Open rates'!AB51*0.9*0.9</f>
        <v>285930</v>
      </c>
      <c r="AA51" s="43">
        <f>'BAR BB| Open rates'!AC51*0.9*0.9</f>
        <v>285930</v>
      </c>
      <c r="AB51" s="43">
        <f>'BAR BB| Open rates'!AD51*0.9*0.9</f>
        <v>285930</v>
      </c>
      <c r="AC51" s="43">
        <f>'BAR BB| Open rates'!AG51*0.9*0.9</f>
        <v>95580</v>
      </c>
      <c r="AD51" s="43">
        <f>'BAR BB| Open rates'!AH51*0.9*0.9</f>
        <v>95580</v>
      </c>
      <c r="AE51" s="43">
        <f>'BAR BB| Open rates'!AJ51*0.9*0.9</f>
        <v>95580</v>
      </c>
      <c r="AF51" s="43">
        <f>'BAR BB| Open rates'!AK51*0.9*0.9</f>
        <v>95580</v>
      </c>
      <c r="AG51" s="43">
        <f>'BAR BB| Open rates'!AL51*0.9*0.9</f>
        <v>95580</v>
      </c>
      <c r="AH51" s="43">
        <f>'BAR BB| Open rates'!AN51*0.9*0.9</f>
        <v>95580</v>
      </c>
      <c r="AI51" s="43">
        <f>'BAR BB| Open rates'!AO51*0.9*0.9</f>
        <v>95580</v>
      </c>
      <c r="AJ51" s="43">
        <f>'BAR BB| Open rates'!AP51*0.9*0.9</f>
        <v>184680</v>
      </c>
      <c r="AK51" s="43">
        <f>'BAR BB| Open rates'!AR51*0.9*0.9</f>
        <v>184680</v>
      </c>
      <c r="AL51" s="43">
        <f>'BAR BB| Open rates'!AS51*0.9*0.9</f>
        <v>184680</v>
      </c>
      <c r="AM51" s="43">
        <f>'BAR BB| Open rates'!AT51*0.9*0.9</f>
        <v>184680</v>
      </c>
      <c r="AN51" s="43">
        <f>'BAR BB| Open rates'!AV51*0.9*0.9</f>
        <v>184680</v>
      </c>
      <c r="AO51" s="43">
        <f>'BAR BB| Open rates'!AX51*0.9*0.9</f>
        <v>95580</v>
      </c>
      <c r="AP51" s="43">
        <f>'BAR BB| Open rates'!AZ51*0.9*0.9</f>
        <v>95580</v>
      </c>
      <c r="AQ51" s="43">
        <f>'BAR BB| Open rates'!BA51*0.9*0.9</f>
        <v>95580</v>
      </c>
      <c r="AR51" s="43">
        <f>'BAR BB| Open rates'!BB51*0.9*0.9</f>
        <v>95580</v>
      </c>
      <c r="AS51" s="43">
        <f>'BAR BB| Open rates'!BD51*0.9*0.9</f>
        <v>95580</v>
      </c>
    </row>
    <row r="52" spans="1:45" s="36" customFormat="1" ht="12" hidden="1"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row>
    <row r="53" spans="1:45" s="36" customFormat="1" ht="12" hidden="1" customHeight="1" x14ac:dyDescent="0.2">
      <c r="A53" s="237">
        <v>1</v>
      </c>
      <c r="B53" s="43" t="e">
        <f>'BAR BB| Open rates'!#REF!*0.9*0.9</f>
        <v>#REF!</v>
      </c>
      <c r="C53" s="43" t="e">
        <f>'BAR BB| Open rates'!#REF!*0.9*0.9</f>
        <v>#REF!</v>
      </c>
      <c r="D53" s="43" t="e">
        <f>'BAR BB| Open rates'!#REF!*0.9*0.9</f>
        <v>#REF!</v>
      </c>
      <c r="E53" s="43"/>
      <c r="F53" s="43"/>
      <c r="G53" s="43" t="e">
        <f>'BAR BB| Open rates'!#REF!*0.9*0.9</f>
        <v>#REF!</v>
      </c>
      <c r="H53" s="43">
        <f>'BAR BB| Open rates'!G53*0.9*0.9</f>
        <v>64800</v>
      </c>
      <c r="I53" s="43">
        <f>'BAR BB| Open rates'!I53*0.9*0.9</f>
        <v>64800</v>
      </c>
      <c r="J53" s="43">
        <f>'BAR BB| Open rates'!K53*0.9*0.9</f>
        <v>64800</v>
      </c>
      <c r="K53" s="43">
        <f>'BAR BB| Open rates'!L53*0.9*0.9</f>
        <v>64800</v>
      </c>
      <c r="L53" s="43">
        <f>'BAR BB| Open rates'!M53*0.9*0.9</f>
        <v>64800</v>
      </c>
      <c r="M53" s="43">
        <f>'BAR BB| Open rates'!N53*0.9*0.9</f>
        <v>64800</v>
      </c>
      <c r="N53" s="43">
        <f>'BAR BB| Open rates'!O53*0.9*0.9</f>
        <v>64800</v>
      </c>
      <c r="O53" s="43">
        <f>'BAR BB| Open rates'!P53*0.9*0.9</f>
        <v>64800</v>
      </c>
      <c r="P53" s="43">
        <f>'BAR BB| Open rates'!Q53*0.9*0.9</f>
        <v>64800</v>
      </c>
      <c r="Q53" s="43">
        <f>'BAR BB| Open rates'!R53*0.9*0.9</f>
        <v>64800</v>
      </c>
      <c r="R53" s="43">
        <f>'BAR BB| Open rates'!S53*0.9*0.9</f>
        <v>64800</v>
      </c>
      <c r="S53" s="43">
        <f>'BAR BB| Open rates'!T53*0.9*0.9</f>
        <v>64800</v>
      </c>
      <c r="T53" s="43">
        <f>'BAR BB| Open rates'!U53*0.9*0.9</f>
        <v>64800</v>
      </c>
      <c r="U53" s="43">
        <f>'BAR BB| Open rates'!W53*0.9*0.9</f>
        <v>64800</v>
      </c>
      <c r="V53" s="43"/>
      <c r="W53" s="43">
        <f>'BAR BB| Open rates'!X53*0.9*0.9</f>
        <v>64800</v>
      </c>
      <c r="X53" s="43">
        <f>'BAR BB| Open rates'!Y53*0.9*0.9</f>
        <v>259200</v>
      </c>
      <c r="Y53" s="43">
        <f>'BAR BB| Open rates'!Z53*0.9*0.9</f>
        <v>259200</v>
      </c>
      <c r="Z53" s="43">
        <f>'BAR BB| Open rates'!AB53*0.9*0.9</f>
        <v>259200</v>
      </c>
      <c r="AA53" s="43">
        <f>'BAR BB| Open rates'!AC53*0.9*0.9</f>
        <v>259200</v>
      </c>
      <c r="AB53" s="43">
        <f>'BAR BB| Open rates'!AD53*0.9*0.9</f>
        <v>259200</v>
      </c>
      <c r="AC53" s="43">
        <f>'BAR BB| Open rates'!AG53*0.9*0.9</f>
        <v>81000</v>
      </c>
      <c r="AD53" s="43">
        <f>'BAR BB| Open rates'!AH53*0.9*0.9</f>
        <v>81000</v>
      </c>
      <c r="AE53" s="43">
        <f>'BAR BB| Open rates'!AJ53*0.9*0.9</f>
        <v>81000</v>
      </c>
      <c r="AF53" s="43">
        <f>'BAR BB| Open rates'!AK53*0.9*0.9</f>
        <v>81000</v>
      </c>
      <c r="AG53" s="43">
        <f>'BAR BB| Open rates'!AL53*0.9*0.9</f>
        <v>81000</v>
      </c>
      <c r="AH53" s="43">
        <f>'BAR BB| Open rates'!AN53*0.9*0.9</f>
        <v>81000</v>
      </c>
      <c r="AI53" s="43">
        <f>'BAR BB| Open rates'!AO53*0.9*0.9</f>
        <v>81000</v>
      </c>
      <c r="AJ53" s="43">
        <f>'BAR BB| Open rates'!AP53*0.9*0.9</f>
        <v>121500</v>
      </c>
      <c r="AK53" s="43">
        <f>'BAR BB| Open rates'!AR53*0.9*0.9</f>
        <v>121500</v>
      </c>
      <c r="AL53" s="43">
        <f>'BAR BB| Open rates'!AS53*0.9*0.9</f>
        <v>121500</v>
      </c>
      <c r="AM53" s="43">
        <f>'BAR BB| Open rates'!AT53*0.9*0.9</f>
        <v>121500</v>
      </c>
      <c r="AN53" s="43">
        <f>'BAR BB| Open rates'!AV53*0.9*0.9</f>
        <v>166050</v>
      </c>
      <c r="AO53" s="43">
        <f>'BAR BB| Open rates'!AX53*0.9*0.9</f>
        <v>81000</v>
      </c>
      <c r="AP53" s="43">
        <f>'BAR BB| Open rates'!AZ53*0.9*0.9</f>
        <v>81000</v>
      </c>
      <c r="AQ53" s="43">
        <f>'BAR BB| Open rates'!BA53*0.9*0.9</f>
        <v>81000</v>
      </c>
      <c r="AR53" s="43">
        <f>'BAR BB| Open rates'!BB53*0.9*0.9</f>
        <v>81000</v>
      </c>
      <c r="AS53" s="43">
        <f>'BAR BB| Open rates'!BD53*0.9*0.9</f>
        <v>81000</v>
      </c>
    </row>
    <row r="54" spans="1:45" s="36" customFormat="1" ht="12" hidden="1" customHeight="1" x14ac:dyDescent="0.2">
      <c r="A54" s="237">
        <v>2</v>
      </c>
      <c r="B54" s="43" t="e">
        <f>'BAR BB| Open rates'!#REF!*0.9*0.9</f>
        <v>#REF!</v>
      </c>
      <c r="C54" s="43" t="e">
        <f>'BAR BB| Open rates'!#REF!*0.9*0.9</f>
        <v>#REF!</v>
      </c>
      <c r="D54" s="43" t="e">
        <f>'BAR BB| Open rates'!#REF!*0.9*0.9</f>
        <v>#REF!</v>
      </c>
      <c r="E54" s="43"/>
      <c r="F54" s="43"/>
      <c r="G54" s="43" t="e">
        <f>'BAR BB| Open rates'!#REF!*0.9*0.9</f>
        <v>#REF!</v>
      </c>
      <c r="H54" s="43">
        <f>'BAR BB| Open rates'!G54*0.9*0.9</f>
        <v>66825</v>
      </c>
      <c r="I54" s="43">
        <f>'BAR BB| Open rates'!I54*0.9*0.9</f>
        <v>66825</v>
      </c>
      <c r="J54" s="43">
        <f>'BAR BB| Open rates'!K54*0.9*0.9</f>
        <v>66825</v>
      </c>
      <c r="K54" s="43">
        <f>'BAR BB| Open rates'!L54*0.9*0.9</f>
        <v>66825</v>
      </c>
      <c r="L54" s="43">
        <f>'BAR BB| Open rates'!M54*0.9*0.9</f>
        <v>66825</v>
      </c>
      <c r="M54" s="43">
        <f>'BAR BB| Open rates'!N54*0.9*0.9</f>
        <v>66825</v>
      </c>
      <c r="N54" s="43">
        <f>'BAR BB| Open rates'!O54*0.9*0.9</f>
        <v>66825</v>
      </c>
      <c r="O54" s="43">
        <f>'BAR BB| Open rates'!P54*0.9*0.9</f>
        <v>66825</v>
      </c>
      <c r="P54" s="43">
        <f>'BAR BB| Open rates'!Q54*0.9*0.9</f>
        <v>66825</v>
      </c>
      <c r="Q54" s="43">
        <f>'BAR BB| Open rates'!R54*0.9*0.9</f>
        <v>66825</v>
      </c>
      <c r="R54" s="43">
        <f>'BAR BB| Open rates'!S54*0.9*0.9</f>
        <v>66825</v>
      </c>
      <c r="S54" s="43">
        <f>'BAR BB| Open rates'!T54*0.9*0.9</f>
        <v>66825</v>
      </c>
      <c r="T54" s="43">
        <f>'BAR BB| Open rates'!U54*0.9*0.9</f>
        <v>66825</v>
      </c>
      <c r="U54" s="43">
        <f>'BAR BB| Open rates'!W54*0.9*0.9</f>
        <v>66825</v>
      </c>
      <c r="V54" s="43"/>
      <c r="W54" s="43">
        <f>'BAR BB| Open rates'!X54*0.9*0.9</f>
        <v>66825</v>
      </c>
      <c r="X54" s="43">
        <f>'BAR BB| Open rates'!Y54*0.9*0.9</f>
        <v>261630</v>
      </c>
      <c r="Y54" s="43">
        <f>'BAR BB| Open rates'!Z54*0.9*0.9</f>
        <v>261630</v>
      </c>
      <c r="Z54" s="43">
        <f>'BAR BB| Open rates'!AB54*0.9*0.9</f>
        <v>261630</v>
      </c>
      <c r="AA54" s="43">
        <f>'BAR BB| Open rates'!AC54*0.9*0.9</f>
        <v>261630</v>
      </c>
      <c r="AB54" s="43">
        <f>'BAR BB| Open rates'!AD54*0.9*0.9</f>
        <v>261630</v>
      </c>
      <c r="AC54" s="43">
        <f>'BAR BB| Open rates'!AG54*0.9*0.9</f>
        <v>83430</v>
      </c>
      <c r="AD54" s="43">
        <f>'BAR BB| Open rates'!AH54*0.9*0.9</f>
        <v>83430</v>
      </c>
      <c r="AE54" s="43">
        <f>'BAR BB| Open rates'!AJ54*0.9*0.9</f>
        <v>83430</v>
      </c>
      <c r="AF54" s="43">
        <f>'BAR BB| Open rates'!AK54*0.9*0.9</f>
        <v>83430</v>
      </c>
      <c r="AG54" s="43">
        <f>'BAR BB| Open rates'!AL54*0.9*0.9</f>
        <v>83430</v>
      </c>
      <c r="AH54" s="43">
        <f>'BAR BB| Open rates'!AN54*0.9*0.9</f>
        <v>83430</v>
      </c>
      <c r="AI54" s="43">
        <f>'BAR BB| Open rates'!AO54*0.9*0.9</f>
        <v>83430</v>
      </c>
      <c r="AJ54" s="43">
        <f>'BAR BB| Open rates'!AP54*0.9*0.9</f>
        <v>123930</v>
      </c>
      <c r="AK54" s="43">
        <f>'BAR BB| Open rates'!AR54*0.9*0.9</f>
        <v>123930</v>
      </c>
      <c r="AL54" s="43">
        <f>'BAR BB| Open rates'!AS54*0.9*0.9</f>
        <v>123930</v>
      </c>
      <c r="AM54" s="43">
        <f>'BAR BB| Open rates'!AT54*0.9*0.9</f>
        <v>123930</v>
      </c>
      <c r="AN54" s="43">
        <f>'BAR BB| Open rates'!AV54*0.9*0.9</f>
        <v>168480</v>
      </c>
      <c r="AO54" s="43">
        <f>'BAR BB| Open rates'!AX54*0.9*0.9</f>
        <v>83430</v>
      </c>
      <c r="AP54" s="43">
        <f>'BAR BB| Open rates'!AZ54*0.9*0.9</f>
        <v>83430</v>
      </c>
      <c r="AQ54" s="43">
        <f>'BAR BB| Open rates'!BA54*0.9*0.9</f>
        <v>83430</v>
      </c>
      <c r="AR54" s="43">
        <f>'BAR BB| Open rates'!BB54*0.9*0.9</f>
        <v>83430</v>
      </c>
      <c r="AS54" s="43">
        <f>'BAR BB| Open rates'!BD54*0.9*0.9</f>
        <v>83430</v>
      </c>
    </row>
    <row r="55" spans="1:45" s="36" customFormat="1" ht="12" hidden="1" customHeight="1" x14ac:dyDescent="0.2">
      <c r="A55" s="237">
        <v>3</v>
      </c>
      <c r="B55" s="43" t="e">
        <f>'BAR BB| Open rates'!#REF!*0.9*0.9</f>
        <v>#REF!</v>
      </c>
      <c r="C55" s="43" t="e">
        <f>'BAR BB| Open rates'!#REF!*0.9*0.9</f>
        <v>#REF!</v>
      </c>
      <c r="D55" s="43" t="e">
        <f>'BAR BB| Open rates'!#REF!*0.9*0.9</f>
        <v>#REF!</v>
      </c>
      <c r="E55" s="43"/>
      <c r="F55" s="43"/>
      <c r="G55" s="43" t="e">
        <f>'BAR BB| Open rates'!#REF!*0.9*0.9</f>
        <v>#REF!</v>
      </c>
      <c r="H55" s="43">
        <f>'BAR BB| Open rates'!G55*0.9*0.9</f>
        <v>68850</v>
      </c>
      <c r="I55" s="43">
        <f>'BAR BB| Open rates'!I55*0.9*0.9</f>
        <v>68850</v>
      </c>
      <c r="J55" s="43">
        <f>'BAR BB| Open rates'!K55*0.9*0.9</f>
        <v>68850</v>
      </c>
      <c r="K55" s="43">
        <f>'BAR BB| Open rates'!L55*0.9*0.9</f>
        <v>68850</v>
      </c>
      <c r="L55" s="43">
        <f>'BAR BB| Open rates'!M55*0.9*0.9</f>
        <v>68850</v>
      </c>
      <c r="M55" s="43">
        <f>'BAR BB| Open rates'!N55*0.9*0.9</f>
        <v>68850</v>
      </c>
      <c r="N55" s="43">
        <f>'BAR BB| Open rates'!O55*0.9*0.9</f>
        <v>68850</v>
      </c>
      <c r="O55" s="43">
        <f>'BAR BB| Open rates'!P55*0.9*0.9</f>
        <v>68850</v>
      </c>
      <c r="P55" s="43">
        <f>'BAR BB| Open rates'!Q55*0.9*0.9</f>
        <v>68850</v>
      </c>
      <c r="Q55" s="43">
        <f>'BAR BB| Open rates'!R55*0.9*0.9</f>
        <v>68850</v>
      </c>
      <c r="R55" s="43">
        <f>'BAR BB| Open rates'!S55*0.9*0.9</f>
        <v>68850</v>
      </c>
      <c r="S55" s="43">
        <f>'BAR BB| Open rates'!T55*0.9*0.9</f>
        <v>68850</v>
      </c>
      <c r="T55" s="43">
        <f>'BAR BB| Open rates'!U55*0.9*0.9</f>
        <v>68850</v>
      </c>
      <c r="U55" s="43">
        <f>'BAR BB| Open rates'!W55*0.9*0.9</f>
        <v>68850</v>
      </c>
      <c r="V55" s="43"/>
      <c r="W55" s="43">
        <f>'BAR BB| Open rates'!X55*0.9*0.9</f>
        <v>68850</v>
      </c>
      <c r="X55" s="43">
        <f>'BAR BB| Open rates'!Y55*0.9*0.9</f>
        <v>264060</v>
      </c>
      <c r="Y55" s="43">
        <f>'BAR BB| Open rates'!Z55*0.9*0.9</f>
        <v>264060</v>
      </c>
      <c r="Z55" s="43">
        <f>'BAR BB| Open rates'!AB55*0.9*0.9</f>
        <v>264060</v>
      </c>
      <c r="AA55" s="43">
        <f>'BAR BB| Open rates'!AC55*0.9*0.9</f>
        <v>264060</v>
      </c>
      <c r="AB55" s="43">
        <f>'BAR BB| Open rates'!AD55*0.9*0.9</f>
        <v>264060</v>
      </c>
      <c r="AC55" s="43">
        <f>'BAR BB| Open rates'!AG55*0.9*0.9</f>
        <v>85860</v>
      </c>
      <c r="AD55" s="43">
        <f>'BAR BB| Open rates'!AH55*0.9*0.9</f>
        <v>85860</v>
      </c>
      <c r="AE55" s="43">
        <f>'BAR BB| Open rates'!AJ55*0.9*0.9</f>
        <v>85860</v>
      </c>
      <c r="AF55" s="43">
        <f>'BAR BB| Open rates'!AK55*0.9*0.9</f>
        <v>85860</v>
      </c>
      <c r="AG55" s="43">
        <f>'BAR BB| Open rates'!AL55*0.9*0.9</f>
        <v>85860</v>
      </c>
      <c r="AH55" s="43">
        <f>'BAR BB| Open rates'!AN55*0.9*0.9</f>
        <v>85860</v>
      </c>
      <c r="AI55" s="43">
        <f>'BAR BB| Open rates'!AO55*0.9*0.9</f>
        <v>85860</v>
      </c>
      <c r="AJ55" s="43">
        <f>'BAR BB| Open rates'!AP55*0.9*0.9</f>
        <v>126360</v>
      </c>
      <c r="AK55" s="43">
        <f>'BAR BB| Open rates'!AR55*0.9*0.9</f>
        <v>126360</v>
      </c>
      <c r="AL55" s="43">
        <f>'BAR BB| Open rates'!AS55*0.9*0.9</f>
        <v>126360</v>
      </c>
      <c r="AM55" s="43">
        <f>'BAR BB| Open rates'!AT55*0.9*0.9</f>
        <v>126360</v>
      </c>
      <c r="AN55" s="43">
        <f>'BAR BB| Open rates'!AV55*0.9*0.9</f>
        <v>170910</v>
      </c>
      <c r="AO55" s="43">
        <f>'BAR BB| Open rates'!AX55*0.9*0.9</f>
        <v>85860</v>
      </c>
      <c r="AP55" s="43">
        <f>'BAR BB| Open rates'!AZ55*0.9*0.9</f>
        <v>85860</v>
      </c>
      <c r="AQ55" s="43">
        <f>'BAR BB| Open rates'!BA55*0.9*0.9</f>
        <v>85860</v>
      </c>
      <c r="AR55" s="43">
        <f>'BAR BB| Open rates'!BB55*0.9*0.9</f>
        <v>85860</v>
      </c>
      <c r="AS55" s="43">
        <f>'BAR BB| Open rates'!BD55*0.9*0.9</f>
        <v>85860</v>
      </c>
    </row>
    <row r="56" spans="1:45" s="36" customFormat="1" ht="12" hidden="1" customHeight="1" x14ac:dyDescent="0.2">
      <c r="A56" s="237">
        <v>4</v>
      </c>
      <c r="B56" s="43" t="e">
        <f>'BAR BB| Open rates'!#REF!*0.9*0.9</f>
        <v>#REF!</v>
      </c>
      <c r="C56" s="43" t="e">
        <f>'BAR BB| Open rates'!#REF!*0.9*0.9</f>
        <v>#REF!</v>
      </c>
      <c r="D56" s="43" t="e">
        <f>'BAR BB| Open rates'!#REF!*0.9*0.9</f>
        <v>#REF!</v>
      </c>
      <c r="E56" s="43"/>
      <c r="F56" s="43"/>
      <c r="G56" s="43" t="e">
        <f>'BAR BB| Open rates'!#REF!*0.9*0.9</f>
        <v>#REF!</v>
      </c>
      <c r="H56" s="43">
        <f>'BAR BB| Open rates'!G56*0.9*0.9</f>
        <v>70875</v>
      </c>
      <c r="I56" s="43">
        <f>'BAR BB| Open rates'!I56*0.9*0.9</f>
        <v>70875</v>
      </c>
      <c r="J56" s="43">
        <f>'BAR BB| Open rates'!K56*0.9*0.9</f>
        <v>70875</v>
      </c>
      <c r="K56" s="43">
        <f>'BAR BB| Open rates'!L56*0.9*0.9</f>
        <v>70875</v>
      </c>
      <c r="L56" s="43">
        <f>'BAR BB| Open rates'!M56*0.9*0.9</f>
        <v>70875</v>
      </c>
      <c r="M56" s="43">
        <f>'BAR BB| Open rates'!N56*0.9*0.9</f>
        <v>70875</v>
      </c>
      <c r="N56" s="43">
        <f>'BAR BB| Open rates'!O56*0.9*0.9</f>
        <v>70875</v>
      </c>
      <c r="O56" s="43">
        <f>'BAR BB| Open rates'!P56*0.9*0.9</f>
        <v>70875</v>
      </c>
      <c r="P56" s="43">
        <f>'BAR BB| Open rates'!Q56*0.9*0.9</f>
        <v>70875</v>
      </c>
      <c r="Q56" s="43">
        <f>'BAR BB| Open rates'!R56*0.9*0.9</f>
        <v>70875</v>
      </c>
      <c r="R56" s="43">
        <f>'BAR BB| Open rates'!S56*0.9*0.9</f>
        <v>70875</v>
      </c>
      <c r="S56" s="43">
        <f>'BAR BB| Open rates'!T56*0.9*0.9</f>
        <v>70875</v>
      </c>
      <c r="T56" s="43">
        <f>'BAR BB| Open rates'!U56*0.9*0.9</f>
        <v>70875</v>
      </c>
      <c r="U56" s="43">
        <f>'BAR BB| Open rates'!W56*0.9*0.9</f>
        <v>70875</v>
      </c>
      <c r="V56" s="43"/>
      <c r="W56" s="43">
        <f>'BAR BB| Open rates'!X56*0.9*0.9</f>
        <v>70875</v>
      </c>
      <c r="X56" s="43">
        <f>'BAR BB| Open rates'!Y56*0.9*0.9</f>
        <v>266490</v>
      </c>
      <c r="Y56" s="43">
        <f>'BAR BB| Open rates'!Z56*0.9*0.9</f>
        <v>266490</v>
      </c>
      <c r="Z56" s="43">
        <f>'BAR BB| Open rates'!AB56*0.9*0.9</f>
        <v>266490</v>
      </c>
      <c r="AA56" s="43">
        <f>'BAR BB| Open rates'!AC56*0.9*0.9</f>
        <v>266490</v>
      </c>
      <c r="AB56" s="43">
        <f>'BAR BB| Open rates'!AD56*0.9*0.9</f>
        <v>266490</v>
      </c>
      <c r="AC56" s="43">
        <f>'BAR BB| Open rates'!AG56*0.9*0.9</f>
        <v>88290</v>
      </c>
      <c r="AD56" s="43">
        <f>'BAR BB| Open rates'!AH56*0.9*0.9</f>
        <v>88290</v>
      </c>
      <c r="AE56" s="43">
        <f>'BAR BB| Open rates'!AJ56*0.9*0.9</f>
        <v>88290</v>
      </c>
      <c r="AF56" s="43">
        <f>'BAR BB| Open rates'!AK56*0.9*0.9</f>
        <v>88290</v>
      </c>
      <c r="AG56" s="43">
        <f>'BAR BB| Open rates'!AL56*0.9*0.9</f>
        <v>88290</v>
      </c>
      <c r="AH56" s="43">
        <f>'BAR BB| Open rates'!AN56*0.9*0.9</f>
        <v>88290</v>
      </c>
      <c r="AI56" s="43">
        <f>'BAR BB| Open rates'!AO56*0.9*0.9</f>
        <v>88290</v>
      </c>
      <c r="AJ56" s="43">
        <f>'BAR BB| Open rates'!AP56*0.9*0.9</f>
        <v>128790</v>
      </c>
      <c r="AK56" s="43">
        <f>'BAR BB| Open rates'!AR56*0.9*0.9</f>
        <v>128790</v>
      </c>
      <c r="AL56" s="43">
        <f>'BAR BB| Open rates'!AS56*0.9*0.9</f>
        <v>128790</v>
      </c>
      <c r="AM56" s="43">
        <f>'BAR BB| Open rates'!AT56*0.9*0.9</f>
        <v>128790</v>
      </c>
      <c r="AN56" s="43">
        <f>'BAR BB| Open rates'!AV56*0.9*0.9</f>
        <v>173340</v>
      </c>
      <c r="AO56" s="43">
        <f>'BAR BB| Open rates'!AX56*0.9*0.9</f>
        <v>88290</v>
      </c>
      <c r="AP56" s="43">
        <f>'BAR BB| Open rates'!AZ56*0.9*0.9</f>
        <v>88290</v>
      </c>
      <c r="AQ56" s="43">
        <f>'BAR BB| Open rates'!BA56*0.9*0.9</f>
        <v>88290</v>
      </c>
      <c r="AR56" s="43">
        <f>'BAR BB| Open rates'!BB56*0.9*0.9</f>
        <v>88290</v>
      </c>
      <c r="AS56" s="43">
        <f>'BAR BB| Open rates'!BD56*0.9*0.9</f>
        <v>88290</v>
      </c>
    </row>
    <row r="57" spans="1:45" s="36" customFormat="1" ht="12" hidden="1" customHeight="1" x14ac:dyDescent="0.2">
      <c r="A57" s="237">
        <v>5</v>
      </c>
      <c r="B57" s="43" t="e">
        <f>'BAR BB| Open rates'!#REF!*0.9*0.9</f>
        <v>#REF!</v>
      </c>
      <c r="C57" s="43" t="e">
        <f>'BAR BB| Open rates'!#REF!*0.9*0.9</f>
        <v>#REF!</v>
      </c>
      <c r="D57" s="43" t="e">
        <f>'BAR BB| Open rates'!#REF!*0.9*0.9</f>
        <v>#REF!</v>
      </c>
      <c r="E57" s="43"/>
      <c r="F57" s="43"/>
      <c r="G57" s="43" t="e">
        <f>'BAR BB| Open rates'!#REF!*0.9*0.9</f>
        <v>#REF!</v>
      </c>
      <c r="H57" s="43">
        <f>'BAR BB| Open rates'!G57*0.9*0.9</f>
        <v>72900</v>
      </c>
      <c r="I57" s="43">
        <f>'BAR BB| Open rates'!I57*0.9*0.9</f>
        <v>72900</v>
      </c>
      <c r="J57" s="43">
        <f>'BAR BB| Open rates'!K57*0.9*0.9</f>
        <v>72900</v>
      </c>
      <c r="K57" s="43">
        <f>'BAR BB| Open rates'!L57*0.9*0.9</f>
        <v>72900</v>
      </c>
      <c r="L57" s="43">
        <f>'BAR BB| Open rates'!M57*0.9*0.9</f>
        <v>72900</v>
      </c>
      <c r="M57" s="43">
        <f>'BAR BB| Open rates'!N57*0.9*0.9</f>
        <v>72900</v>
      </c>
      <c r="N57" s="43">
        <f>'BAR BB| Open rates'!O57*0.9*0.9</f>
        <v>72900</v>
      </c>
      <c r="O57" s="43">
        <f>'BAR BB| Open rates'!P57*0.9*0.9</f>
        <v>72900</v>
      </c>
      <c r="P57" s="43">
        <f>'BAR BB| Open rates'!Q57*0.9*0.9</f>
        <v>72900</v>
      </c>
      <c r="Q57" s="43">
        <f>'BAR BB| Open rates'!R57*0.9*0.9</f>
        <v>72900</v>
      </c>
      <c r="R57" s="43">
        <f>'BAR BB| Open rates'!S57*0.9*0.9</f>
        <v>72900</v>
      </c>
      <c r="S57" s="43">
        <f>'BAR BB| Open rates'!T57*0.9*0.9</f>
        <v>72900</v>
      </c>
      <c r="T57" s="43">
        <f>'BAR BB| Open rates'!U57*0.9*0.9</f>
        <v>72900</v>
      </c>
      <c r="U57" s="43">
        <f>'BAR BB| Open rates'!W57*0.9*0.9</f>
        <v>72900</v>
      </c>
      <c r="V57" s="43"/>
      <c r="W57" s="43">
        <f>'BAR BB| Open rates'!X57*0.9*0.9</f>
        <v>72900</v>
      </c>
      <c r="X57" s="43">
        <f>'BAR BB| Open rates'!Y57*0.9*0.9</f>
        <v>268920</v>
      </c>
      <c r="Y57" s="43">
        <f>'BAR BB| Open rates'!Z57*0.9*0.9</f>
        <v>268920</v>
      </c>
      <c r="Z57" s="43">
        <f>'BAR BB| Open rates'!AB57*0.9*0.9</f>
        <v>268920</v>
      </c>
      <c r="AA57" s="43">
        <f>'BAR BB| Open rates'!AC57*0.9*0.9</f>
        <v>268920</v>
      </c>
      <c r="AB57" s="43">
        <f>'BAR BB| Open rates'!AD57*0.9*0.9</f>
        <v>268920</v>
      </c>
      <c r="AC57" s="43">
        <f>'BAR BB| Open rates'!AG57*0.9*0.9</f>
        <v>90720</v>
      </c>
      <c r="AD57" s="43">
        <f>'BAR BB| Open rates'!AH57*0.9*0.9</f>
        <v>90720</v>
      </c>
      <c r="AE57" s="43">
        <f>'BAR BB| Open rates'!AJ57*0.9*0.9</f>
        <v>90720</v>
      </c>
      <c r="AF57" s="43">
        <f>'BAR BB| Open rates'!AK57*0.9*0.9</f>
        <v>90720</v>
      </c>
      <c r="AG57" s="43">
        <f>'BAR BB| Open rates'!AL57*0.9*0.9</f>
        <v>90720</v>
      </c>
      <c r="AH57" s="43">
        <f>'BAR BB| Open rates'!AN57*0.9*0.9</f>
        <v>90720</v>
      </c>
      <c r="AI57" s="43">
        <f>'BAR BB| Open rates'!AO57*0.9*0.9</f>
        <v>90720</v>
      </c>
      <c r="AJ57" s="43">
        <f>'BAR BB| Open rates'!AP57*0.9*0.9</f>
        <v>131220</v>
      </c>
      <c r="AK57" s="43">
        <f>'BAR BB| Open rates'!AR57*0.9*0.9</f>
        <v>131220</v>
      </c>
      <c r="AL57" s="43">
        <f>'BAR BB| Open rates'!AS57*0.9*0.9</f>
        <v>131220</v>
      </c>
      <c r="AM57" s="43">
        <f>'BAR BB| Open rates'!AT57*0.9*0.9</f>
        <v>131220</v>
      </c>
      <c r="AN57" s="43">
        <f>'BAR BB| Open rates'!AV57*0.9*0.9</f>
        <v>175770</v>
      </c>
      <c r="AO57" s="43">
        <f>'BAR BB| Open rates'!AX57*0.9*0.9</f>
        <v>90720</v>
      </c>
      <c r="AP57" s="43">
        <f>'BAR BB| Open rates'!AZ57*0.9*0.9</f>
        <v>90720</v>
      </c>
      <c r="AQ57" s="43">
        <f>'BAR BB| Open rates'!BA57*0.9*0.9</f>
        <v>90720</v>
      </c>
      <c r="AR57" s="43">
        <f>'BAR BB| Open rates'!BB57*0.9*0.9</f>
        <v>90720</v>
      </c>
      <c r="AS57" s="43">
        <f>'BAR BB| Open rates'!BD57*0.9*0.9</f>
        <v>90720</v>
      </c>
    </row>
    <row r="58" spans="1:45" s="36" customFormat="1" ht="12" hidden="1" customHeight="1" x14ac:dyDescent="0.2">
      <c r="A58" s="237">
        <v>6</v>
      </c>
      <c r="B58" s="43" t="e">
        <f>'BAR BB| Open rates'!#REF!*0.9*0.9</f>
        <v>#REF!</v>
      </c>
      <c r="C58" s="43" t="e">
        <f>'BAR BB| Open rates'!#REF!*0.9*0.9</f>
        <v>#REF!</v>
      </c>
      <c r="D58" s="43" t="e">
        <f>'BAR BB| Open rates'!#REF!*0.9*0.9</f>
        <v>#REF!</v>
      </c>
      <c r="E58" s="43"/>
      <c r="F58" s="43"/>
      <c r="G58" s="43" t="e">
        <f>'BAR BB| Open rates'!#REF!*0.9*0.9</f>
        <v>#REF!</v>
      </c>
      <c r="H58" s="43">
        <f>'BAR BB| Open rates'!G58*0.9*0.9</f>
        <v>74925</v>
      </c>
      <c r="I58" s="43">
        <f>'BAR BB| Open rates'!I58*0.9*0.9</f>
        <v>74925</v>
      </c>
      <c r="J58" s="43">
        <f>'BAR BB| Open rates'!K58*0.9*0.9</f>
        <v>74925</v>
      </c>
      <c r="K58" s="43">
        <f>'BAR BB| Open rates'!L58*0.9*0.9</f>
        <v>74925</v>
      </c>
      <c r="L58" s="43">
        <f>'BAR BB| Open rates'!M58*0.9*0.9</f>
        <v>74925</v>
      </c>
      <c r="M58" s="43">
        <f>'BAR BB| Open rates'!N58*0.9*0.9</f>
        <v>74925</v>
      </c>
      <c r="N58" s="43">
        <f>'BAR BB| Open rates'!O58*0.9*0.9</f>
        <v>74925</v>
      </c>
      <c r="O58" s="43">
        <f>'BAR BB| Open rates'!P58*0.9*0.9</f>
        <v>74925</v>
      </c>
      <c r="P58" s="43">
        <f>'BAR BB| Open rates'!Q58*0.9*0.9</f>
        <v>74925</v>
      </c>
      <c r="Q58" s="43">
        <f>'BAR BB| Open rates'!R58*0.9*0.9</f>
        <v>74925</v>
      </c>
      <c r="R58" s="43">
        <f>'BAR BB| Open rates'!S58*0.9*0.9</f>
        <v>74925</v>
      </c>
      <c r="S58" s="43">
        <f>'BAR BB| Open rates'!T58*0.9*0.9</f>
        <v>74925</v>
      </c>
      <c r="T58" s="43">
        <f>'BAR BB| Open rates'!U58*0.9*0.9</f>
        <v>74925</v>
      </c>
      <c r="U58" s="43">
        <f>'BAR BB| Open rates'!W58*0.9*0.9</f>
        <v>74925</v>
      </c>
      <c r="V58" s="43"/>
      <c r="W58" s="43">
        <f>'BAR BB| Open rates'!X58*0.9*0.9</f>
        <v>74925</v>
      </c>
      <c r="X58" s="43">
        <f>'BAR BB| Open rates'!Y58*0.9*0.9</f>
        <v>271350</v>
      </c>
      <c r="Y58" s="43">
        <f>'BAR BB| Open rates'!Z58*0.9*0.9</f>
        <v>271350</v>
      </c>
      <c r="Z58" s="43">
        <f>'BAR BB| Open rates'!AB58*0.9*0.9</f>
        <v>271350</v>
      </c>
      <c r="AA58" s="43">
        <f>'BAR BB| Open rates'!AC58*0.9*0.9</f>
        <v>271350</v>
      </c>
      <c r="AB58" s="43">
        <f>'BAR BB| Open rates'!AD58*0.9*0.9</f>
        <v>271350</v>
      </c>
      <c r="AC58" s="43">
        <f>'BAR BB| Open rates'!AG58*0.9*0.9</f>
        <v>93150</v>
      </c>
      <c r="AD58" s="43">
        <f>'BAR BB| Open rates'!AH58*0.9*0.9</f>
        <v>93150</v>
      </c>
      <c r="AE58" s="43">
        <f>'BAR BB| Open rates'!AJ58*0.9*0.9</f>
        <v>93150</v>
      </c>
      <c r="AF58" s="43">
        <f>'BAR BB| Open rates'!AK58*0.9*0.9</f>
        <v>93150</v>
      </c>
      <c r="AG58" s="43">
        <f>'BAR BB| Open rates'!AL58*0.9*0.9</f>
        <v>93150</v>
      </c>
      <c r="AH58" s="43">
        <f>'BAR BB| Open rates'!AN58*0.9*0.9</f>
        <v>93150</v>
      </c>
      <c r="AI58" s="43">
        <f>'BAR BB| Open rates'!AO58*0.9*0.9</f>
        <v>93150</v>
      </c>
      <c r="AJ58" s="43">
        <f>'BAR BB| Open rates'!AP58*0.9*0.9</f>
        <v>133650</v>
      </c>
      <c r="AK58" s="43">
        <f>'BAR BB| Open rates'!AR58*0.9*0.9</f>
        <v>133650</v>
      </c>
      <c r="AL58" s="43">
        <f>'BAR BB| Open rates'!AS58*0.9*0.9</f>
        <v>133650</v>
      </c>
      <c r="AM58" s="43">
        <f>'BAR BB| Open rates'!AT58*0.9*0.9</f>
        <v>133650</v>
      </c>
      <c r="AN58" s="43">
        <f>'BAR BB| Open rates'!AV58*0.9*0.9</f>
        <v>178200</v>
      </c>
      <c r="AO58" s="43">
        <f>'BAR BB| Open rates'!AX58*0.9*0.9</f>
        <v>93150</v>
      </c>
      <c r="AP58" s="43">
        <f>'BAR BB| Open rates'!AZ58*0.9*0.9</f>
        <v>93150</v>
      </c>
      <c r="AQ58" s="43">
        <f>'BAR BB| Open rates'!BA58*0.9*0.9</f>
        <v>93150</v>
      </c>
      <c r="AR58" s="43">
        <f>'BAR BB| Open rates'!BB58*0.9*0.9</f>
        <v>93150</v>
      </c>
      <c r="AS58" s="43">
        <f>'BAR BB| Open rates'!BD58*0.9*0.9</f>
        <v>93150</v>
      </c>
    </row>
    <row r="59" spans="1:45" s="36" customFormat="1" ht="12" hidden="1" customHeight="1" x14ac:dyDescent="0.2">
      <c r="A59" s="89"/>
      <c r="B59" s="164"/>
      <c r="C59" s="164"/>
      <c r="D59" s="164"/>
      <c r="E59" s="164"/>
      <c r="F59" s="164"/>
      <c r="G59" s="164"/>
      <c r="H59" s="164"/>
      <c r="I59" s="164"/>
      <c r="J59" s="164"/>
      <c r="K59" s="164"/>
      <c r="L59" s="164"/>
      <c r="M59" s="164"/>
      <c r="N59" s="164"/>
      <c r="O59" s="164"/>
      <c r="P59" s="164"/>
      <c r="Q59" s="164"/>
      <c r="R59" s="164"/>
      <c r="S59" s="164"/>
      <c r="T59" s="164"/>
      <c r="U59" s="164"/>
      <c r="V59" s="164"/>
    </row>
    <row r="60" spans="1:45" s="33" customFormat="1" x14ac:dyDescent="0.2">
      <c r="A60" s="89"/>
    </row>
    <row r="61" spans="1:45" s="33" customFormat="1" x14ac:dyDescent="0.2">
      <c r="A61" s="330" t="s">
        <v>172</v>
      </c>
    </row>
    <row r="62" spans="1:45" s="33" customFormat="1" x14ac:dyDescent="0.2">
      <c r="A62" s="330"/>
    </row>
    <row r="63" spans="1:45" s="31" customFormat="1" ht="13.5" customHeight="1" x14ac:dyDescent="0.2"/>
    <row r="64" spans="1:45"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423</v>
      </c>
    </row>
    <row r="78" spans="1:1" s="33" customFormat="1" ht="48" x14ac:dyDescent="0.2">
      <c r="A78" s="213" t="s">
        <v>424</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93"/>
  <sheetViews>
    <sheetView workbookViewId="0">
      <pane xSplit="1" ySplit="4" topLeftCell="B68" activePane="bottomRight" state="frozen"/>
      <selection pane="topRight" activeCell="B1" sqref="B1"/>
      <selection pane="bottomLeft" activeCell="A5" sqref="A5"/>
      <selection pane="bottomRight" activeCell="F6" sqref="F6"/>
    </sheetView>
  </sheetViews>
  <sheetFormatPr defaultColWidth="9.7109375" defaultRowHeight="12.75" x14ac:dyDescent="0.2"/>
  <cols>
    <col min="1" max="1" width="37" style="32" customWidth="1"/>
    <col min="2" max="16384" width="9.7109375" style="32"/>
  </cols>
  <sheetData>
    <row r="1" spans="1:6" x14ac:dyDescent="0.2">
      <c r="A1" s="63" t="s">
        <v>61</v>
      </c>
    </row>
    <row r="2" spans="1:6" x14ac:dyDescent="0.2">
      <c r="A2" s="11" t="s">
        <v>51</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f>
        <v>#REF!</v>
      </c>
      <c r="C6" s="57" t="e">
        <f>'BAR BB| Open rates'!#REF!*0.87*0.85</f>
        <v>#REF!</v>
      </c>
      <c r="D6" s="57" t="e">
        <f>'BAR BB| Open rates'!#REF!*0.87*0.85</f>
        <v>#REF!</v>
      </c>
      <c r="E6" s="57" t="e">
        <f>'BAR BB| Open rates'!#REF!*0.87*0.85</f>
        <v>#REF!</v>
      </c>
      <c r="F6" s="57" t="e">
        <f>'BAR BB| Open rates'!#REF!*0.87*0.85</f>
        <v>#REF!</v>
      </c>
    </row>
    <row r="7" spans="1:6" s="36" customFormat="1" ht="12" customHeight="1" x14ac:dyDescent="0.2">
      <c r="A7" s="183">
        <v>2</v>
      </c>
      <c r="B7" s="57" t="e">
        <f>'BAR BB| Open rates'!#REF!*0.87*0.85</f>
        <v>#REF!</v>
      </c>
      <c r="C7" s="57" t="e">
        <f>'BAR BB| Open rates'!#REF!*0.87*0.85</f>
        <v>#REF!</v>
      </c>
      <c r="D7" s="57" t="e">
        <f>'BAR BB| Open rates'!#REF!*0.87*0.85</f>
        <v>#REF!</v>
      </c>
      <c r="E7" s="57" t="e">
        <f>'BAR BB| Open rates'!#REF!*0.87*0.85</f>
        <v>#REF!</v>
      </c>
      <c r="F7" s="57" t="e">
        <f>'BAR BB| Open rates'!#REF!*0.87*0.85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f>
        <v>#REF!</v>
      </c>
      <c r="C9" s="57" t="e">
        <f>'BAR BB| Open rates'!#REF!*0.87*0.85</f>
        <v>#REF!</v>
      </c>
      <c r="D9" s="57" t="e">
        <f>'BAR BB| Open rates'!#REF!*0.87*0.85</f>
        <v>#REF!</v>
      </c>
      <c r="E9" s="57" t="e">
        <f>'BAR BB| Open rates'!#REF!*0.87*0.85</f>
        <v>#REF!</v>
      </c>
      <c r="F9" s="57" t="e">
        <f>'BAR BB| Open rates'!#REF!*0.87*0.85</f>
        <v>#REF!</v>
      </c>
    </row>
    <row r="10" spans="1:6" s="36" customFormat="1" ht="12" customHeight="1" x14ac:dyDescent="0.2">
      <c r="A10" s="237">
        <v>2</v>
      </c>
      <c r="B10" s="57" t="e">
        <f>'BAR BB| Open rates'!#REF!*0.87*0.85</f>
        <v>#REF!</v>
      </c>
      <c r="C10" s="57" t="e">
        <f>'BAR BB| Open rates'!#REF!*0.87*0.85</f>
        <v>#REF!</v>
      </c>
      <c r="D10" s="57" t="e">
        <f>'BAR BB| Open rates'!#REF!*0.87*0.85</f>
        <v>#REF!</v>
      </c>
      <c r="E10" s="57" t="e">
        <f>'BAR BB| Open rates'!#REF!*0.87*0.85</f>
        <v>#REF!</v>
      </c>
      <c r="F10" s="57" t="e">
        <f>'BAR BB| Open rates'!#REF!*0.87*0.85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f>
        <v>#REF!</v>
      </c>
      <c r="C12" s="57" t="e">
        <f>'BAR BB| Open rates'!#REF!*0.87*0.85</f>
        <v>#REF!</v>
      </c>
      <c r="D12" s="57" t="e">
        <f>'BAR BB| Open rates'!#REF!*0.87*0.85</f>
        <v>#REF!</v>
      </c>
      <c r="E12" s="57" t="e">
        <f>'BAR BB| Open rates'!#REF!*0.87*0.85</f>
        <v>#REF!</v>
      </c>
      <c r="F12" s="57" t="e">
        <f>'BAR BB| Open rates'!#REF!*0.87*0.85</f>
        <v>#REF!</v>
      </c>
    </row>
    <row r="13" spans="1:6" s="36" customFormat="1" ht="12" customHeight="1" x14ac:dyDescent="0.2">
      <c r="A13" s="237">
        <v>2</v>
      </c>
      <c r="B13" s="57" t="e">
        <f>'BAR BB| Open rates'!#REF!*0.87*0.85</f>
        <v>#REF!</v>
      </c>
      <c r="C13" s="57" t="e">
        <f>'BAR BB| Open rates'!#REF!*0.87*0.85</f>
        <v>#REF!</v>
      </c>
      <c r="D13" s="57" t="e">
        <f>'BAR BB| Open rates'!#REF!*0.87*0.85</f>
        <v>#REF!</v>
      </c>
      <c r="E13" s="57" t="e">
        <f>'BAR BB| Open rates'!#REF!*0.87*0.85</f>
        <v>#REF!</v>
      </c>
      <c r="F13" s="57" t="e">
        <f>'BAR BB| Open rates'!#REF!*0.87*0.85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f>
        <v>#REF!</v>
      </c>
      <c r="C15" s="57" t="e">
        <f>'BAR BB| Open rates'!#REF!*0.87*0.85</f>
        <v>#REF!</v>
      </c>
      <c r="D15" s="57" t="e">
        <f>'BAR BB| Open rates'!#REF!*0.87*0.85</f>
        <v>#REF!</v>
      </c>
      <c r="E15" s="57" t="e">
        <f>'BAR BB| Open rates'!#REF!*0.87*0.85</f>
        <v>#REF!</v>
      </c>
      <c r="F15" s="57" t="e">
        <f>'BAR BB| Open rates'!#REF!*0.87*0.85</f>
        <v>#REF!</v>
      </c>
    </row>
    <row r="16" spans="1:6" s="36" customFormat="1" ht="12" customHeight="1" x14ac:dyDescent="0.2">
      <c r="A16" s="237">
        <v>2</v>
      </c>
      <c r="B16" s="57" t="e">
        <f>'BAR BB| Open rates'!#REF!*0.87*0.85</f>
        <v>#REF!</v>
      </c>
      <c r="C16" s="57" t="e">
        <f>'BAR BB| Open rates'!#REF!*0.87*0.85</f>
        <v>#REF!</v>
      </c>
      <c r="D16" s="57" t="e">
        <f>'BAR BB| Open rates'!#REF!*0.87*0.85</f>
        <v>#REF!</v>
      </c>
      <c r="E16" s="57" t="e">
        <f>'BAR BB| Open rates'!#REF!*0.87*0.85</f>
        <v>#REF!</v>
      </c>
      <c r="F16" s="57" t="e">
        <f>'BAR BB| Open rates'!#REF!*0.87*0.85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f>
        <v>#REF!</v>
      </c>
      <c r="C18" s="57" t="e">
        <f>'BAR BB| Open rates'!#REF!*0.87*0.85</f>
        <v>#REF!</v>
      </c>
      <c r="D18" s="57" t="e">
        <f>'BAR BB| Open rates'!#REF!*0.87*0.85</f>
        <v>#REF!</v>
      </c>
      <c r="E18" s="57" t="e">
        <f>'BAR BB| Open rates'!#REF!*0.87*0.85</f>
        <v>#REF!</v>
      </c>
      <c r="F18" s="57" t="e">
        <f>'BAR BB| Open rates'!#REF!*0.87*0.85</f>
        <v>#REF!</v>
      </c>
    </row>
    <row r="19" spans="1:6" s="36" customFormat="1" ht="12" customHeight="1" x14ac:dyDescent="0.2">
      <c r="A19" s="237">
        <v>2</v>
      </c>
      <c r="B19" s="57" t="e">
        <f>'BAR BB| Open rates'!#REF!*0.87*0.85</f>
        <v>#REF!</v>
      </c>
      <c r="C19" s="57" t="e">
        <f>'BAR BB| Open rates'!#REF!*0.87*0.85</f>
        <v>#REF!</v>
      </c>
      <c r="D19" s="57" t="e">
        <f>'BAR BB| Open rates'!#REF!*0.87*0.85</f>
        <v>#REF!</v>
      </c>
      <c r="E19" s="57" t="e">
        <f>'BAR BB| Open rates'!#REF!*0.87*0.85</f>
        <v>#REF!</v>
      </c>
      <c r="F19" s="57" t="e">
        <f>'BAR BB| Open rates'!#REF!*0.87*0.85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f>
        <v>#REF!</v>
      </c>
      <c r="C21" s="57" t="e">
        <f>'BAR BB| Open rates'!#REF!*0.87*0.85</f>
        <v>#REF!</v>
      </c>
      <c r="D21" s="57" t="e">
        <f>'BAR BB| Open rates'!#REF!*0.87*0.85</f>
        <v>#REF!</v>
      </c>
      <c r="E21" s="57" t="e">
        <f>'BAR BB| Open rates'!#REF!*0.87*0.85</f>
        <v>#REF!</v>
      </c>
      <c r="F21" s="57" t="e">
        <f>'BAR BB| Open rates'!#REF!*0.87*0.85</f>
        <v>#REF!</v>
      </c>
    </row>
    <row r="22" spans="1:6" s="36" customFormat="1" ht="12" customHeight="1" x14ac:dyDescent="0.2">
      <c r="A22" s="237">
        <v>2</v>
      </c>
      <c r="B22" s="57" t="e">
        <f>'BAR BB| Open rates'!#REF!*0.87*0.85</f>
        <v>#REF!</v>
      </c>
      <c r="C22" s="57" t="e">
        <f>'BAR BB| Open rates'!#REF!*0.87*0.85</f>
        <v>#REF!</v>
      </c>
      <c r="D22" s="57" t="e">
        <f>'BAR BB| Open rates'!#REF!*0.87*0.85</f>
        <v>#REF!</v>
      </c>
      <c r="E22" s="57" t="e">
        <f>'BAR BB| Open rates'!#REF!*0.87*0.85</f>
        <v>#REF!</v>
      </c>
      <c r="F22" s="57" t="e">
        <f>'BAR BB| Open rates'!#REF!*0.87*0.85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f>
        <v>#REF!</v>
      </c>
      <c r="C24" s="57" t="e">
        <f>'BAR BB| Open rates'!#REF!*0.87*0.85</f>
        <v>#REF!</v>
      </c>
      <c r="D24" s="57" t="e">
        <f>'BAR BB| Open rates'!#REF!*0.87*0.85</f>
        <v>#REF!</v>
      </c>
      <c r="E24" s="57" t="e">
        <f>'BAR BB| Open rates'!#REF!*0.87*0.85</f>
        <v>#REF!</v>
      </c>
      <c r="F24" s="57" t="e">
        <f>'BAR BB| Open rates'!#REF!*0.87*0.85</f>
        <v>#REF!</v>
      </c>
    </row>
    <row r="25" spans="1:6" s="36" customFormat="1" ht="12" customHeight="1" x14ac:dyDescent="0.2">
      <c r="A25" s="237">
        <v>2</v>
      </c>
      <c r="B25" s="57" t="e">
        <f>'BAR BB| Open rates'!#REF!*0.87*0.85</f>
        <v>#REF!</v>
      </c>
      <c r="C25" s="57" t="e">
        <f>'BAR BB| Open rates'!#REF!*0.87*0.85</f>
        <v>#REF!</v>
      </c>
      <c r="D25" s="57" t="e">
        <f>'BAR BB| Open rates'!#REF!*0.87*0.85</f>
        <v>#REF!</v>
      </c>
      <c r="E25" s="57" t="e">
        <f>'BAR BB| Open rates'!#REF!*0.87*0.85</f>
        <v>#REF!</v>
      </c>
      <c r="F25" s="57" t="e">
        <f>'BAR BB| Open rates'!#REF!*0.87*0.85</f>
        <v>#REF!</v>
      </c>
    </row>
    <row r="26" spans="1:6" s="36" customFormat="1" ht="12" customHeight="1" x14ac:dyDescent="0.2">
      <c r="A26" s="237">
        <v>3</v>
      </c>
      <c r="B26" s="57" t="e">
        <f>'BAR BB| Open rates'!#REF!*0.87*0.85</f>
        <v>#REF!</v>
      </c>
      <c r="C26" s="57" t="e">
        <f>'BAR BB| Open rates'!#REF!*0.87*0.85</f>
        <v>#REF!</v>
      </c>
      <c r="D26" s="57" t="e">
        <f>'BAR BB| Open rates'!#REF!*0.87*0.85</f>
        <v>#REF!</v>
      </c>
      <c r="E26" s="57" t="e">
        <f>'BAR BB| Open rates'!#REF!*0.87*0.85</f>
        <v>#REF!</v>
      </c>
      <c r="F26" s="57" t="e">
        <f>'BAR BB| Open rates'!#REF!*0.87*0.85</f>
        <v>#REF!</v>
      </c>
    </row>
    <row r="27" spans="1:6" s="36" customFormat="1" ht="12" customHeight="1" x14ac:dyDescent="0.2">
      <c r="A27" s="237">
        <v>4</v>
      </c>
      <c r="B27" s="57" t="e">
        <f>'BAR BB| Open rates'!#REF!*0.87*0.85</f>
        <v>#REF!</v>
      </c>
      <c r="C27" s="57" t="e">
        <f>'BAR BB| Open rates'!#REF!*0.87*0.85</f>
        <v>#REF!</v>
      </c>
      <c r="D27" s="57" t="e">
        <f>'BAR BB| Open rates'!#REF!*0.87*0.85</f>
        <v>#REF!</v>
      </c>
      <c r="E27" s="57" t="e">
        <f>'BAR BB| Open rates'!#REF!*0.87*0.85</f>
        <v>#REF!</v>
      </c>
      <c r="F27" s="57" t="e">
        <f>'BAR BB| Open rates'!#REF!*0.87*0.85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f>
        <v>#REF!</v>
      </c>
      <c r="C29" s="57" t="e">
        <f>'BAR BB| Open rates'!#REF!*0.87*0.85</f>
        <v>#REF!</v>
      </c>
      <c r="D29" s="57" t="e">
        <f>'BAR BB| Open rates'!#REF!*0.87*0.85</f>
        <v>#REF!</v>
      </c>
      <c r="E29" s="57" t="e">
        <f>'BAR BB| Open rates'!#REF!*0.87*0.85</f>
        <v>#REF!</v>
      </c>
      <c r="F29" s="57" t="e">
        <f>'BAR BB| Open rates'!#REF!*0.87*0.85</f>
        <v>#REF!</v>
      </c>
    </row>
    <row r="30" spans="1:6" s="36" customFormat="1" ht="12" customHeight="1" x14ac:dyDescent="0.2">
      <c r="A30" s="237">
        <v>2</v>
      </c>
      <c r="B30" s="57" t="e">
        <f>'BAR BB| Open rates'!#REF!*0.87*0.85</f>
        <v>#REF!</v>
      </c>
      <c r="C30" s="57" t="e">
        <f>'BAR BB| Open rates'!#REF!*0.87*0.85</f>
        <v>#REF!</v>
      </c>
      <c r="D30" s="57" t="e">
        <f>'BAR BB| Open rates'!#REF!*0.87*0.85</f>
        <v>#REF!</v>
      </c>
      <c r="E30" s="57" t="e">
        <f>'BAR BB| Open rates'!#REF!*0.87*0.85</f>
        <v>#REF!</v>
      </c>
      <c r="F30" s="57" t="e">
        <f>'BAR BB| Open rates'!#REF!*0.87*0.85</f>
        <v>#REF!</v>
      </c>
    </row>
    <row r="31" spans="1:6" s="36" customFormat="1" ht="12" customHeight="1" x14ac:dyDescent="0.2">
      <c r="A31" s="237">
        <v>3</v>
      </c>
      <c r="B31" s="57" t="e">
        <f>'BAR BB| Open rates'!#REF!*0.87*0.85</f>
        <v>#REF!</v>
      </c>
      <c r="C31" s="57" t="e">
        <f>'BAR BB| Open rates'!#REF!*0.87*0.85</f>
        <v>#REF!</v>
      </c>
      <c r="D31" s="57" t="e">
        <f>'BAR BB| Open rates'!#REF!*0.87*0.85</f>
        <v>#REF!</v>
      </c>
      <c r="E31" s="57" t="e">
        <f>'BAR BB| Open rates'!#REF!*0.87*0.85</f>
        <v>#REF!</v>
      </c>
      <c r="F31" s="57" t="e">
        <f>'BAR BB| Open rates'!#REF!*0.87*0.85</f>
        <v>#REF!</v>
      </c>
    </row>
    <row r="32" spans="1:6" s="36" customFormat="1" ht="12" customHeight="1" x14ac:dyDescent="0.2">
      <c r="A32" s="237">
        <v>4</v>
      </c>
      <c r="B32" s="57" t="e">
        <f>'BAR BB| Open rates'!#REF!*0.87*0.85</f>
        <v>#REF!</v>
      </c>
      <c r="C32" s="57" t="e">
        <f>'BAR BB| Open rates'!#REF!*0.87*0.85</f>
        <v>#REF!</v>
      </c>
      <c r="D32" s="57" t="e">
        <f>'BAR BB| Open rates'!#REF!*0.87*0.85</f>
        <v>#REF!</v>
      </c>
      <c r="E32" s="57" t="e">
        <f>'BAR BB| Open rates'!#REF!*0.87*0.85</f>
        <v>#REF!</v>
      </c>
      <c r="F32" s="57" t="e">
        <f>'BAR BB| Open rates'!#REF!*0.87*0.85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f>
        <v>#REF!</v>
      </c>
      <c r="C34" s="57" t="e">
        <f>'BAR BB| Open rates'!#REF!*0.87*0.85</f>
        <v>#REF!</v>
      </c>
      <c r="D34" s="57" t="e">
        <f>'BAR BB| Open rates'!#REF!*0.87*0.85</f>
        <v>#REF!</v>
      </c>
      <c r="E34" s="57" t="e">
        <f>'BAR BB| Open rates'!#REF!*0.87*0.85</f>
        <v>#REF!</v>
      </c>
      <c r="F34" s="57" t="e">
        <f>'BAR BB| Open rates'!#REF!*0.87*0.85</f>
        <v>#REF!</v>
      </c>
    </row>
    <row r="35" spans="1:6" s="36" customFormat="1" ht="12" customHeight="1" x14ac:dyDescent="0.2">
      <c r="A35" s="237">
        <v>2</v>
      </c>
      <c r="B35" s="57" t="e">
        <f>'BAR BB| Open rates'!#REF!*0.87*0.85</f>
        <v>#REF!</v>
      </c>
      <c r="C35" s="57" t="e">
        <f>'BAR BB| Open rates'!#REF!*0.87*0.85</f>
        <v>#REF!</v>
      </c>
      <c r="D35" s="57" t="e">
        <f>'BAR BB| Open rates'!#REF!*0.87*0.85</f>
        <v>#REF!</v>
      </c>
      <c r="E35" s="57" t="e">
        <f>'BAR BB| Open rates'!#REF!*0.87*0.85</f>
        <v>#REF!</v>
      </c>
      <c r="F35" s="57" t="e">
        <f>'BAR BB| Open rates'!#REF!*0.87*0.85</f>
        <v>#REF!</v>
      </c>
    </row>
    <row r="36" spans="1:6" s="36" customFormat="1" ht="12" customHeight="1" x14ac:dyDescent="0.2">
      <c r="A36" s="237">
        <v>3</v>
      </c>
      <c r="B36" s="57" t="e">
        <f>'BAR BB| Open rates'!#REF!*0.87*0.85</f>
        <v>#REF!</v>
      </c>
      <c r="C36" s="57" t="e">
        <f>'BAR BB| Open rates'!#REF!*0.87*0.85</f>
        <v>#REF!</v>
      </c>
      <c r="D36" s="57" t="e">
        <f>'BAR BB| Open rates'!#REF!*0.87*0.85</f>
        <v>#REF!</v>
      </c>
      <c r="E36" s="57" t="e">
        <f>'BAR BB| Open rates'!#REF!*0.87*0.85</f>
        <v>#REF!</v>
      </c>
      <c r="F36" s="57" t="e">
        <f>'BAR BB| Open rates'!#REF!*0.87*0.85</f>
        <v>#REF!</v>
      </c>
    </row>
    <row r="37" spans="1:6" s="36" customFormat="1" ht="12" customHeight="1" x14ac:dyDescent="0.2">
      <c r="A37" s="237">
        <v>4</v>
      </c>
      <c r="B37" s="57" t="e">
        <f>'BAR BB| Open rates'!#REF!*0.87*0.85</f>
        <v>#REF!</v>
      </c>
      <c r="C37" s="57" t="e">
        <f>'BAR BB| Open rates'!#REF!*0.87*0.85</f>
        <v>#REF!</v>
      </c>
      <c r="D37" s="57" t="e">
        <f>'BAR BB| Open rates'!#REF!*0.87*0.85</f>
        <v>#REF!</v>
      </c>
      <c r="E37" s="57" t="e">
        <f>'BAR BB| Open rates'!#REF!*0.87*0.85</f>
        <v>#REF!</v>
      </c>
      <c r="F37" s="57" t="e">
        <f>'BAR BB| Open rates'!#REF!*0.87*0.85</f>
        <v>#REF!</v>
      </c>
    </row>
    <row r="38" spans="1:6" s="36" customFormat="1" ht="12" customHeight="1" x14ac:dyDescent="0.2">
      <c r="A38" s="237">
        <v>5</v>
      </c>
      <c r="B38" s="57" t="e">
        <f>'BAR BB| Open rates'!#REF!*0.87*0.85</f>
        <v>#REF!</v>
      </c>
      <c r="C38" s="57" t="e">
        <f>'BAR BB| Open rates'!#REF!*0.87*0.85</f>
        <v>#REF!</v>
      </c>
      <c r="D38" s="57" t="e">
        <f>'BAR BB| Open rates'!#REF!*0.87*0.85</f>
        <v>#REF!</v>
      </c>
      <c r="E38" s="57" t="e">
        <f>'BAR BB| Open rates'!#REF!*0.87*0.85</f>
        <v>#REF!</v>
      </c>
      <c r="F38" s="57" t="e">
        <f>'BAR BB| Open rates'!#REF!*0.87*0.85</f>
        <v>#REF!</v>
      </c>
    </row>
    <row r="39" spans="1:6" s="36" customFormat="1" ht="12" customHeight="1" x14ac:dyDescent="0.2">
      <c r="A39" s="237">
        <v>6</v>
      </c>
      <c r="B39" s="57" t="e">
        <f>'BAR BB| Open rates'!#REF!*0.87*0.85</f>
        <v>#REF!</v>
      </c>
      <c r="C39" s="57" t="e">
        <f>'BAR BB| Open rates'!#REF!*0.87*0.85</f>
        <v>#REF!</v>
      </c>
      <c r="D39" s="57" t="e">
        <f>'BAR BB| Open rates'!#REF!*0.87*0.85</f>
        <v>#REF!</v>
      </c>
      <c r="E39" s="57" t="e">
        <f>'BAR BB| Open rates'!#REF!*0.87*0.85</f>
        <v>#REF!</v>
      </c>
      <c r="F39" s="57" t="e">
        <f>'BAR BB| Open rates'!#REF!*0.87*0.85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f>
        <v>#REF!</v>
      </c>
      <c r="C41" s="57" t="e">
        <f>'BAR BB| Open rates'!#REF!*0.87*0.85</f>
        <v>#REF!</v>
      </c>
      <c r="D41" s="57" t="e">
        <f>'BAR BB| Open rates'!#REF!*0.87*0.85</f>
        <v>#REF!</v>
      </c>
      <c r="E41" s="57" t="e">
        <f>'BAR BB| Open rates'!#REF!*0.87*0.85</f>
        <v>#REF!</v>
      </c>
      <c r="F41" s="57" t="e">
        <f>'BAR BB| Open rates'!#REF!*0.87*0.85</f>
        <v>#REF!</v>
      </c>
    </row>
    <row r="42" spans="1:6" s="36" customFormat="1" ht="12" customHeight="1" x14ac:dyDescent="0.2">
      <c r="A42" s="237">
        <v>2</v>
      </c>
      <c r="B42" s="57" t="e">
        <f>'BAR BB| Open rates'!#REF!*0.87*0.85</f>
        <v>#REF!</v>
      </c>
      <c r="C42" s="57" t="e">
        <f>'BAR BB| Open rates'!#REF!*0.87*0.85</f>
        <v>#REF!</v>
      </c>
      <c r="D42" s="57" t="e">
        <f>'BAR BB| Open rates'!#REF!*0.87*0.85</f>
        <v>#REF!</v>
      </c>
      <c r="E42" s="57" t="e">
        <f>'BAR BB| Open rates'!#REF!*0.87*0.85</f>
        <v>#REF!</v>
      </c>
      <c r="F42" s="57" t="e">
        <f>'BAR BB| Open rates'!#REF!*0.87*0.85</f>
        <v>#REF!</v>
      </c>
    </row>
    <row r="43" spans="1:6" s="36" customFormat="1" ht="12" customHeight="1" x14ac:dyDescent="0.2">
      <c r="A43" s="237">
        <v>3</v>
      </c>
      <c r="B43" s="57" t="e">
        <f>'BAR BB| Open rates'!#REF!*0.87*0.85</f>
        <v>#REF!</v>
      </c>
      <c r="C43" s="57" t="e">
        <f>'BAR BB| Open rates'!#REF!*0.87*0.85</f>
        <v>#REF!</v>
      </c>
      <c r="D43" s="57" t="e">
        <f>'BAR BB| Open rates'!#REF!*0.87*0.85</f>
        <v>#REF!</v>
      </c>
      <c r="E43" s="57" t="e">
        <f>'BAR BB| Open rates'!#REF!*0.87*0.85</f>
        <v>#REF!</v>
      </c>
      <c r="F43" s="57" t="e">
        <f>'BAR BB| Open rates'!#REF!*0.87*0.85</f>
        <v>#REF!</v>
      </c>
    </row>
    <row r="44" spans="1:6" s="36" customFormat="1" ht="12" customHeight="1" x14ac:dyDescent="0.2">
      <c r="A44" s="237">
        <v>4</v>
      </c>
      <c r="B44" s="57" t="e">
        <f>'BAR BB| Open rates'!#REF!*0.87*0.85</f>
        <v>#REF!</v>
      </c>
      <c r="C44" s="57" t="e">
        <f>'BAR BB| Open rates'!#REF!*0.87*0.85</f>
        <v>#REF!</v>
      </c>
      <c r="D44" s="57" t="e">
        <f>'BAR BB| Open rates'!#REF!*0.87*0.85</f>
        <v>#REF!</v>
      </c>
      <c r="E44" s="57" t="e">
        <f>'BAR BB| Open rates'!#REF!*0.87*0.85</f>
        <v>#REF!</v>
      </c>
      <c r="F44" s="57" t="e">
        <f>'BAR BB| Open rates'!#REF!*0.87*0.85</f>
        <v>#REF!</v>
      </c>
    </row>
    <row r="45" spans="1:6" s="36" customFormat="1" ht="12" customHeight="1" x14ac:dyDescent="0.2">
      <c r="A45" s="237">
        <v>5</v>
      </c>
      <c r="B45" s="57" t="e">
        <f>'BAR BB| Open rates'!#REF!*0.87*0.85</f>
        <v>#REF!</v>
      </c>
      <c r="C45" s="57" t="e">
        <f>'BAR BB| Open rates'!#REF!*0.87*0.85</f>
        <v>#REF!</v>
      </c>
      <c r="D45" s="57" t="e">
        <f>'BAR BB| Open rates'!#REF!*0.87*0.85</f>
        <v>#REF!</v>
      </c>
      <c r="E45" s="57" t="e">
        <f>'BAR BB| Open rates'!#REF!*0.87*0.85</f>
        <v>#REF!</v>
      </c>
      <c r="F45" s="57" t="e">
        <f>'BAR BB| Open rates'!#REF!*0.87*0.85</f>
        <v>#REF!</v>
      </c>
    </row>
    <row r="46" spans="1:6" s="36" customFormat="1" ht="12" customHeight="1" x14ac:dyDescent="0.2">
      <c r="A46" s="237">
        <v>6</v>
      </c>
      <c r="B46" s="57" t="e">
        <f>'BAR BB| Open rates'!#REF!*0.87*0.85</f>
        <v>#REF!</v>
      </c>
      <c r="C46" s="57" t="e">
        <f>'BAR BB| Open rates'!#REF!*0.87*0.85</f>
        <v>#REF!</v>
      </c>
      <c r="D46" s="57" t="e">
        <f>'BAR BB| Open rates'!#REF!*0.87*0.85</f>
        <v>#REF!</v>
      </c>
      <c r="E46" s="57" t="e">
        <f>'BAR BB| Open rates'!#REF!*0.87*0.85</f>
        <v>#REF!</v>
      </c>
      <c r="F46" s="57" t="e">
        <f>'BAR BB| Open rates'!#REF!*0.87*0.85</f>
        <v>#REF!</v>
      </c>
    </row>
    <row r="47" spans="1:6" s="36" customFormat="1" ht="12" customHeight="1" x14ac:dyDescent="0.2">
      <c r="A47" s="237">
        <v>7</v>
      </c>
      <c r="B47" s="57" t="e">
        <f>'BAR BB| Open rates'!#REF!*0.87*0.85</f>
        <v>#REF!</v>
      </c>
      <c r="C47" s="57" t="e">
        <f>'BAR BB| Open rates'!#REF!*0.87*0.85</f>
        <v>#REF!</v>
      </c>
      <c r="D47" s="57" t="e">
        <f>'BAR BB| Open rates'!#REF!*0.87*0.85</f>
        <v>#REF!</v>
      </c>
      <c r="E47" s="57" t="e">
        <f>'BAR BB| Open rates'!#REF!*0.87*0.85</f>
        <v>#REF!</v>
      </c>
      <c r="F47" s="57" t="e">
        <f>'BAR BB| Open rates'!#REF!*0.87*0.85</f>
        <v>#REF!</v>
      </c>
    </row>
    <row r="48" spans="1:6" s="36" customFormat="1" ht="12" customHeight="1" x14ac:dyDescent="0.2">
      <c r="A48" s="237">
        <v>8</v>
      </c>
      <c r="B48" s="57" t="e">
        <f>'BAR BB| Open rates'!#REF!*0.87*0.85</f>
        <v>#REF!</v>
      </c>
      <c r="C48" s="57" t="e">
        <f>'BAR BB| Open rates'!#REF!*0.87*0.85</f>
        <v>#REF!</v>
      </c>
      <c r="D48" s="57" t="e">
        <f>'BAR BB| Open rates'!#REF!*0.87*0.85</f>
        <v>#REF!</v>
      </c>
      <c r="E48" s="57" t="e">
        <f>'BAR BB| Open rates'!#REF!*0.87*0.85</f>
        <v>#REF!</v>
      </c>
      <c r="F48" s="57" t="e">
        <f>'BAR BB| Open rates'!#REF!*0.87*0.85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f>
        <v>#REF!</v>
      </c>
      <c r="C50" s="57" t="e">
        <f>'BAR BB| Open rates'!#REF!*0.87*0.85</f>
        <v>#REF!</v>
      </c>
      <c r="D50" s="57" t="e">
        <f>'BAR BB| Open rates'!#REF!*0.87*0.85</f>
        <v>#REF!</v>
      </c>
      <c r="E50" s="57" t="e">
        <f>'BAR BB| Open rates'!#REF!*0.87*0.85</f>
        <v>#REF!</v>
      </c>
      <c r="F50" s="57" t="e">
        <f>'BAR BB| Open rates'!#REF!*0.87*0.85</f>
        <v>#REF!</v>
      </c>
    </row>
    <row r="51" spans="1:6" s="36" customFormat="1" ht="12" customHeight="1" x14ac:dyDescent="0.2">
      <c r="A51" s="237">
        <v>2</v>
      </c>
      <c r="B51" s="57" t="e">
        <f>'BAR BB| Open rates'!#REF!*0.87*0.85</f>
        <v>#REF!</v>
      </c>
      <c r="C51" s="57" t="e">
        <f>'BAR BB| Open rates'!#REF!*0.87*0.85</f>
        <v>#REF!</v>
      </c>
      <c r="D51" s="57" t="e">
        <f>'BAR BB| Open rates'!#REF!*0.87*0.85</f>
        <v>#REF!</v>
      </c>
      <c r="E51" s="57" t="e">
        <f>'BAR BB| Open rates'!#REF!*0.87*0.85</f>
        <v>#REF!</v>
      </c>
      <c r="F51" s="57" t="e">
        <f>'BAR BB| Open rates'!#REF!*0.87*0.85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f>
        <v>#REF!</v>
      </c>
      <c r="C53" s="57" t="e">
        <f>'BAR BB| Open rates'!#REF!*0.87*0.85</f>
        <v>#REF!</v>
      </c>
      <c r="D53" s="57" t="e">
        <f>'BAR BB| Open rates'!#REF!*0.87*0.85</f>
        <v>#REF!</v>
      </c>
      <c r="E53" s="57" t="e">
        <f>'BAR BB| Open rates'!#REF!*0.87*0.85</f>
        <v>#REF!</v>
      </c>
      <c r="F53" s="57" t="e">
        <f>'BAR BB| Open rates'!#REF!*0.87*0.85</f>
        <v>#REF!</v>
      </c>
    </row>
    <row r="54" spans="1:6" s="36" customFormat="1" ht="12" customHeight="1" x14ac:dyDescent="0.2">
      <c r="A54" s="237">
        <v>2</v>
      </c>
      <c r="B54" s="57" t="e">
        <f>'BAR BB| Open rates'!#REF!*0.87*0.85</f>
        <v>#REF!</v>
      </c>
      <c r="C54" s="57" t="e">
        <f>'BAR BB| Open rates'!#REF!*0.87*0.85</f>
        <v>#REF!</v>
      </c>
      <c r="D54" s="57" t="e">
        <f>'BAR BB| Open rates'!#REF!*0.87*0.85</f>
        <v>#REF!</v>
      </c>
      <c r="E54" s="57" t="e">
        <f>'BAR BB| Open rates'!#REF!*0.87*0.85</f>
        <v>#REF!</v>
      </c>
      <c r="F54" s="57" t="e">
        <f>'BAR BB| Open rates'!#REF!*0.87*0.85</f>
        <v>#REF!</v>
      </c>
    </row>
    <row r="55" spans="1:6" s="36" customFormat="1" ht="12" customHeight="1" x14ac:dyDescent="0.2">
      <c r="A55" s="237">
        <v>3</v>
      </c>
      <c r="B55" s="57" t="e">
        <f>'BAR BB| Open rates'!#REF!*0.87*0.85</f>
        <v>#REF!</v>
      </c>
      <c r="C55" s="57" t="e">
        <f>'BAR BB| Open rates'!#REF!*0.87*0.85</f>
        <v>#REF!</v>
      </c>
      <c r="D55" s="57" t="e">
        <f>'BAR BB| Open rates'!#REF!*0.87*0.85</f>
        <v>#REF!</v>
      </c>
      <c r="E55" s="57" t="e">
        <f>'BAR BB| Open rates'!#REF!*0.87*0.85</f>
        <v>#REF!</v>
      </c>
      <c r="F55" s="57" t="e">
        <f>'BAR BB| Open rates'!#REF!*0.87*0.85</f>
        <v>#REF!</v>
      </c>
    </row>
    <row r="56" spans="1:6" s="36" customFormat="1" ht="12" customHeight="1" x14ac:dyDescent="0.2">
      <c r="A56" s="237">
        <v>4</v>
      </c>
      <c r="B56" s="57" t="e">
        <f>'BAR BB| Open rates'!#REF!*0.87*0.85</f>
        <v>#REF!</v>
      </c>
      <c r="C56" s="57" t="e">
        <f>'BAR BB| Open rates'!#REF!*0.87*0.85</f>
        <v>#REF!</v>
      </c>
      <c r="D56" s="57" t="e">
        <f>'BAR BB| Open rates'!#REF!*0.87*0.85</f>
        <v>#REF!</v>
      </c>
      <c r="E56" s="57" t="e">
        <f>'BAR BB| Open rates'!#REF!*0.87*0.85</f>
        <v>#REF!</v>
      </c>
      <c r="F56" s="57" t="e">
        <f>'BAR BB| Open rates'!#REF!*0.87*0.85</f>
        <v>#REF!</v>
      </c>
    </row>
    <row r="57" spans="1:6" s="33" customFormat="1" x14ac:dyDescent="0.2">
      <c r="A57" s="237">
        <v>5</v>
      </c>
      <c r="B57" s="57" t="e">
        <f>'BAR BB| Open rates'!#REF!*0.87*0.85</f>
        <v>#REF!</v>
      </c>
      <c r="C57" s="57" t="e">
        <f>'BAR BB| Open rates'!#REF!*0.87*0.85</f>
        <v>#REF!</v>
      </c>
      <c r="D57" s="57" t="e">
        <f>'BAR BB| Open rates'!#REF!*0.87*0.85</f>
        <v>#REF!</v>
      </c>
      <c r="E57" s="57" t="e">
        <f>'BAR BB| Open rates'!#REF!*0.87*0.85</f>
        <v>#REF!</v>
      </c>
      <c r="F57" s="57" t="e">
        <f>'BAR BB| Open rates'!#REF!*0.87*0.85</f>
        <v>#REF!</v>
      </c>
    </row>
    <row r="58" spans="1:6" s="33" customFormat="1" x14ac:dyDescent="0.2">
      <c r="A58" s="237">
        <v>6</v>
      </c>
      <c r="B58" s="57" t="e">
        <f>'BAR BB| Open rates'!#REF!*0.87*0.85</f>
        <v>#REF!</v>
      </c>
      <c r="C58" s="57" t="e">
        <f>'BAR BB| Open rates'!#REF!*0.87*0.85</f>
        <v>#REF!</v>
      </c>
      <c r="D58" s="57" t="e">
        <f>'BAR BB| Open rates'!#REF!*0.87*0.85</f>
        <v>#REF!</v>
      </c>
      <c r="E58" s="57" t="e">
        <f>'BAR BB| Open rates'!#REF!*0.87*0.85</f>
        <v>#REF!</v>
      </c>
      <c r="F58" s="57" t="e">
        <f>'BAR BB| Open rates'!#REF!*0.87*0.85</f>
        <v>#REF!</v>
      </c>
    </row>
    <row r="59" spans="1:6" s="33" customFormat="1" x14ac:dyDescent="0.2">
      <c r="A59" s="252"/>
    </row>
    <row r="60" spans="1:6" s="33" customFormat="1" x14ac:dyDescent="0.2">
      <c r="A60" s="330" t="s">
        <v>172</v>
      </c>
    </row>
    <row r="61" spans="1:6" s="33" customFormat="1" x14ac:dyDescent="0.2">
      <c r="A61" s="330"/>
    </row>
    <row r="62" spans="1:6" s="31" customFormat="1" ht="13.5" customHeight="1" x14ac:dyDescent="0.2"/>
    <row r="63" spans="1:6" s="6" customFormat="1" ht="12.75" customHeight="1" x14ac:dyDescent="0.2">
      <c r="A63" s="174" t="s">
        <v>74</v>
      </c>
    </row>
    <row r="64" spans="1:6" s="6" customFormat="1" ht="12.75" customHeight="1" x14ac:dyDescent="0.2">
      <c r="A64" s="172" t="s">
        <v>75</v>
      </c>
    </row>
    <row r="65" spans="1:1" s="6" customFormat="1" ht="21" customHeight="1" x14ac:dyDescent="0.2">
      <c r="A65" s="266" t="s">
        <v>382</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7" t="s">
        <v>385</v>
      </c>
    </row>
    <row r="77" spans="1:1" s="33" customFormat="1" ht="72" x14ac:dyDescent="0.2">
      <c r="A77" s="213" t="s">
        <v>386</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93"/>
  <sheetViews>
    <sheetView workbookViewId="0">
      <pane xSplit="1" ySplit="4" topLeftCell="B5" activePane="bottomRight" state="frozen"/>
      <selection pane="topRight" activeCell="B1" sqref="B1"/>
      <selection pane="bottomLeft" activeCell="A5" sqref="A5"/>
      <selection pane="bottomRight" activeCell="E4" sqref="E4"/>
    </sheetView>
  </sheetViews>
  <sheetFormatPr defaultColWidth="9.85546875" defaultRowHeight="12.75" x14ac:dyDescent="0.2"/>
  <cols>
    <col min="1" max="1" width="37"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rates'!#REF!*0.87*0.85+25</f>
        <v>#REF!</v>
      </c>
      <c r="C6" s="57" t="e">
        <f>'BAR BB| Open rates'!#REF!*0.87*0.85+25</f>
        <v>#REF!</v>
      </c>
      <c r="D6" s="57" t="e">
        <f>'BAR BB| Open rates'!#REF!*0.87*0.85+25</f>
        <v>#REF!</v>
      </c>
      <c r="E6" s="57" t="e">
        <f>'BAR BB| Open rates'!#REF!*0.87*0.85+25</f>
        <v>#REF!</v>
      </c>
      <c r="F6" s="57" t="e">
        <f>'BAR BB| Open rates'!#REF!*0.87*0.85+25</f>
        <v>#REF!</v>
      </c>
    </row>
    <row r="7" spans="1:6" s="36" customFormat="1" ht="12" customHeight="1" x14ac:dyDescent="0.2">
      <c r="A7" s="183">
        <v>2</v>
      </c>
      <c r="B7" s="57" t="e">
        <f>'BAR BB| Open rates'!#REF!*0.87*0.85+25</f>
        <v>#REF!</v>
      </c>
      <c r="C7" s="57" t="e">
        <f>'BAR BB| Open rates'!#REF!*0.87*0.85+25</f>
        <v>#REF!</v>
      </c>
      <c r="D7" s="57" t="e">
        <f>'BAR BB| Open rates'!#REF!*0.87*0.85+25</f>
        <v>#REF!</v>
      </c>
      <c r="E7" s="57" t="e">
        <f>'BAR BB| Open rates'!#REF!*0.87*0.85+25</f>
        <v>#REF!</v>
      </c>
      <c r="F7" s="57" t="e">
        <f>'BAR BB| Open rates'!#REF!*0.87*0.85+25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rates'!#REF!*0.87*0.85+25</f>
        <v>#REF!</v>
      </c>
      <c r="C9" s="57" t="e">
        <f>'BAR BB| Open rates'!#REF!*0.87*0.85+25</f>
        <v>#REF!</v>
      </c>
      <c r="D9" s="57" t="e">
        <f>'BAR BB| Open rates'!#REF!*0.87*0.85+25</f>
        <v>#REF!</v>
      </c>
      <c r="E9" s="57" t="e">
        <f>'BAR BB| Open rates'!#REF!*0.87*0.85+25</f>
        <v>#REF!</v>
      </c>
      <c r="F9" s="57" t="e">
        <f>'BAR BB| Open rates'!#REF!*0.87*0.85+25</f>
        <v>#REF!</v>
      </c>
    </row>
    <row r="10" spans="1:6" s="36" customFormat="1" ht="12" customHeight="1" x14ac:dyDescent="0.2">
      <c r="A10" s="237">
        <v>2</v>
      </c>
      <c r="B10" s="57" t="e">
        <f>'BAR BB| Open rates'!#REF!*0.87*0.85+25</f>
        <v>#REF!</v>
      </c>
      <c r="C10" s="57" t="e">
        <f>'BAR BB| Open rates'!#REF!*0.87*0.85+25</f>
        <v>#REF!</v>
      </c>
      <c r="D10" s="57" t="e">
        <f>'BAR BB| Open rates'!#REF!*0.87*0.85+25</f>
        <v>#REF!</v>
      </c>
      <c r="E10" s="57" t="e">
        <f>'BAR BB| Open rates'!#REF!*0.87*0.85+25</f>
        <v>#REF!</v>
      </c>
      <c r="F10" s="57" t="e">
        <f>'BAR BB| Open rates'!#REF!*0.87*0.85+25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rates'!#REF!*0.87*0.85+25</f>
        <v>#REF!</v>
      </c>
      <c r="C12" s="57" t="e">
        <f>'BAR BB| Open rates'!#REF!*0.87*0.85+25</f>
        <v>#REF!</v>
      </c>
      <c r="D12" s="57" t="e">
        <f>'BAR BB| Open rates'!#REF!*0.87*0.85+25</f>
        <v>#REF!</v>
      </c>
      <c r="E12" s="57" t="e">
        <f>'BAR BB| Open rates'!#REF!*0.87*0.85+25</f>
        <v>#REF!</v>
      </c>
      <c r="F12" s="57" t="e">
        <f>'BAR BB| Open rates'!#REF!*0.87*0.85+25</f>
        <v>#REF!</v>
      </c>
    </row>
    <row r="13" spans="1:6" s="36" customFormat="1" ht="12" customHeight="1" x14ac:dyDescent="0.2">
      <c r="A13" s="237">
        <v>2</v>
      </c>
      <c r="B13" s="57" t="e">
        <f>'BAR BB| Open rates'!#REF!*0.87*0.85+25</f>
        <v>#REF!</v>
      </c>
      <c r="C13" s="57" t="e">
        <f>'BAR BB| Open rates'!#REF!*0.87*0.85+25</f>
        <v>#REF!</v>
      </c>
      <c r="D13" s="57" t="e">
        <f>'BAR BB| Open rates'!#REF!*0.87*0.85+25</f>
        <v>#REF!</v>
      </c>
      <c r="E13" s="57" t="e">
        <f>'BAR BB| Open rates'!#REF!*0.87*0.85+25</f>
        <v>#REF!</v>
      </c>
      <c r="F13" s="57" t="e">
        <f>'BAR BB| Open rates'!#REF!*0.87*0.85+25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rates'!#REF!*0.87*0.85+25</f>
        <v>#REF!</v>
      </c>
      <c r="C15" s="57" t="e">
        <f>'BAR BB| Open rates'!#REF!*0.87*0.85+25</f>
        <v>#REF!</v>
      </c>
      <c r="D15" s="57" t="e">
        <f>'BAR BB| Open rates'!#REF!*0.87*0.85+25</f>
        <v>#REF!</v>
      </c>
      <c r="E15" s="57" t="e">
        <f>'BAR BB| Open rates'!#REF!*0.87*0.85+25</f>
        <v>#REF!</v>
      </c>
      <c r="F15" s="57" t="e">
        <f>'BAR BB| Open rates'!#REF!*0.87*0.85+25</f>
        <v>#REF!</v>
      </c>
    </row>
    <row r="16" spans="1:6" s="36" customFormat="1" ht="12" customHeight="1" x14ac:dyDescent="0.2">
      <c r="A16" s="237">
        <v>2</v>
      </c>
      <c r="B16" s="57" t="e">
        <f>'BAR BB| Open rates'!#REF!*0.87*0.85+25</f>
        <v>#REF!</v>
      </c>
      <c r="C16" s="57" t="e">
        <f>'BAR BB| Open rates'!#REF!*0.87*0.85+25</f>
        <v>#REF!</v>
      </c>
      <c r="D16" s="57" t="e">
        <f>'BAR BB| Open rates'!#REF!*0.87*0.85+25</f>
        <v>#REF!</v>
      </c>
      <c r="E16" s="57" t="e">
        <f>'BAR BB| Open rates'!#REF!*0.87*0.85+25</f>
        <v>#REF!</v>
      </c>
      <c r="F16" s="57" t="e">
        <f>'BAR BB| Open rates'!#REF!*0.87*0.85+25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rates'!#REF!*0.87*0.85+25</f>
        <v>#REF!</v>
      </c>
      <c r="C18" s="57" t="e">
        <f>'BAR BB| Open rates'!#REF!*0.87*0.85+25</f>
        <v>#REF!</v>
      </c>
      <c r="D18" s="57" t="e">
        <f>'BAR BB| Open rates'!#REF!*0.87*0.85+25</f>
        <v>#REF!</v>
      </c>
      <c r="E18" s="57" t="e">
        <f>'BAR BB| Open rates'!#REF!*0.87*0.85+25</f>
        <v>#REF!</v>
      </c>
      <c r="F18" s="57" t="e">
        <f>'BAR BB| Open rates'!#REF!*0.87*0.85+25</f>
        <v>#REF!</v>
      </c>
    </row>
    <row r="19" spans="1:6" s="36" customFormat="1" ht="12" customHeight="1" x14ac:dyDescent="0.2">
      <c r="A19" s="237">
        <v>2</v>
      </c>
      <c r="B19" s="57" t="e">
        <f>'BAR BB| Open rates'!#REF!*0.87*0.85+25</f>
        <v>#REF!</v>
      </c>
      <c r="C19" s="57" t="e">
        <f>'BAR BB| Open rates'!#REF!*0.87*0.85+25</f>
        <v>#REF!</v>
      </c>
      <c r="D19" s="57" t="e">
        <f>'BAR BB| Open rates'!#REF!*0.87*0.85+25</f>
        <v>#REF!</v>
      </c>
      <c r="E19" s="57" t="e">
        <f>'BAR BB| Open rates'!#REF!*0.87*0.85+25</f>
        <v>#REF!</v>
      </c>
      <c r="F19" s="57" t="e">
        <f>'BAR BB| Open rates'!#REF!*0.87*0.85+25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rates'!#REF!*0.87*0.85+25</f>
        <v>#REF!</v>
      </c>
      <c r="C21" s="57" t="e">
        <f>'BAR BB| Open rates'!#REF!*0.87*0.85+25</f>
        <v>#REF!</v>
      </c>
      <c r="D21" s="57" t="e">
        <f>'BAR BB| Open rates'!#REF!*0.87*0.85+25</f>
        <v>#REF!</v>
      </c>
      <c r="E21" s="57" t="e">
        <f>'BAR BB| Open rates'!#REF!*0.87*0.85+25</f>
        <v>#REF!</v>
      </c>
      <c r="F21" s="57" t="e">
        <f>'BAR BB| Open rates'!#REF!*0.87*0.85+25</f>
        <v>#REF!</v>
      </c>
    </row>
    <row r="22" spans="1:6" s="36" customFormat="1" ht="12" customHeight="1" x14ac:dyDescent="0.2">
      <c r="A22" s="237">
        <v>2</v>
      </c>
      <c r="B22" s="57" t="e">
        <f>'BAR BB| Open rates'!#REF!*0.87*0.85+25</f>
        <v>#REF!</v>
      </c>
      <c r="C22" s="57" t="e">
        <f>'BAR BB| Open rates'!#REF!*0.87*0.85+25</f>
        <v>#REF!</v>
      </c>
      <c r="D22" s="57" t="e">
        <f>'BAR BB| Open rates'!#REF!*0.87*0.85+25</f>
        <v>#REF!</v>
      </c>
      <c r="E22" s="57" t="e">
        <f>'BAR BB| Open rates'!#REF!*0.87*0.85+25</f>
        <v>#REF!</v>
      </c>
      <c r="F22" s="57" t="e">
        <f>'BAR BB| Open rates'!#REF!*0.87*0.85+25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rates'!#REF!*0.87*0.85+25</f>
        <v>#REF!</v>
      </c>
      <c r="C24" s="57" t="e">
        <f>'BAR BB| Open rates'!#REF!*0.87*0.85+25</f>
        <v>#REF!</v>
      </c>
      <c r="D24" s="57" t="e">
        <f>'BAR BB| Open rates'!#REF!*0.87*0.85+25</f>
        <v>#REF!</v>
      </c>
      <c r="E24" s="57" t="e">
        <f>'BAR BB| Open rates'!#REF!*0.87*0.85+25</f>
        <v>#REF!</v>
      </c>
      <c r="F24" s="57" t="e">
        <f>'BAR BB| Open rates'!#REF!*0.87*0.85+25</f>
        <v>#REF!</v>
      </c>
    </row>
    <row r="25" spans="1:6" s="36" customFormat="1" ht="12" customHeight="1" x14ac:dyDescent="0.2">
      <c r="A25" s="237">
        <v>2</v>
      </c>
      <c r="B25" s="57" t="e">
        <f>'BAR BB| Open rates'!#REF!*0.87*0.85+25</f>
        <v>#REF!</v>
      </c>
      <c r="C25" s="57" t="e">
        <f>'BAR BB| Open rates'!#REF!*0.87*0.85+25</f>
        <v>#REF!</v>
      </c>
      <c r="D25" s="57" t="e">
        <f>'BAR BB| Open rates'!#REF!*0.87*0.85+25</f>
        <v>#REF!</v>
      </c>
      <c r="E25" s="57" t="e">
        <f>'BAR BB| Open rates'!#REF!*0.87*0.85+25</f>
        <v>#REF!</v>
      </c>
      <c r="F25" s="57" t="e">
        <f>'BAR BB| Open rates'!#REF!*0.87*0.85+25</f>
        <v>#REF!</v>
      </c>
    </row>
    <row r="26" spans="1:6" s="36" customFormat="1" ht="12" customHeight="1" x14ac:dyDescent="0.2">
      <c r="A26" s="237">
        <v>3</v>
      </c>
      <c r="B26" s="57" t="e">
        <f>'BAR BB| Open rates'!#REF!*0.87*0.85+25</f>
        <v>#REF!</v>
      </c>
      <c r="C26" s="57" t="e">
        <f>'BAR BB| Open rates'!#REF!*0.87*0.85+25</f>
        <v>#REF!</v>
      </c>
      <c r="D26" s="57" t="e">
        <f>'BAR BB| Open rates'!#REF!*0.87*0.85+25</f>
        <v>#REF!</v>
      </c>
      <c r="E26" s="57" t="e">
        <f>'BAR BB| Open rates'!#REF!*0.87*0.85+25</f>
        <v>#REF!</v>
      </c>
      <c r="F26" s="57" t="e">
        <f>'BAR BB| Open rates'!#REF!*0.87*0.85+25</f>
        <v>#REF!</v>
      </c>
    </row>
    <row r="27" spans="1:6" s="36" customFormat="1" ht="12" customHeight="1" x14ac:dyDescent="0.2">
      <c r="A27" s="237">
        <v>4</v>
      </c>
      <c r="B27" s="57" t="e">
        <f>'BAR BB| Open rates'!#REF!*0.87*0.85+25</f>
        <v>#REF!</v>
      </c>
      <c r="C27" s="57" t="e">
        <f>'BAR BB| Open rates'!#REF!*0.87*0.85+25</f>
        <v>#REF!</v>
      </c>
      <c r="D27" s="57" t="e">
        <f>'BAR BB| Open rates'!#REF!*0.87*0.85+25</f>
        <v>#REF!</v>
      </c>
      <c r="E27" s="57" t="e">
        <f>'BAR BB| Open rates'!#REF!*0.87*0.85+25</f>
        <v>#REF!</v>
      </c>
      <c r="F27" s="57" t="e">
        <f>'BAR BB| Open rates'!#REF!*0.87*0.85+25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rates'!#REF!*0.87*0.85+25</f>
        <v>#REF!</v>
      </c>
      <c r="C29" s="57" t="e">
        <f>'BAR BB| Open rates'!#REF!*0.87*0.85+25</f>
        <v>#REF!</v>
      </c>
      <c r="D29" s="57" t="e">
        <f>'BAR BB| Open rates'!#REF!*0.87*0.85+25</f>
        <v>#REF!</v>
      </c>
      <c r="E29" s="57" t="e">
        <f>'BAR BB| Open rates'!#REF!*0.87*0.85+25</f>
        <v>#REF!</v>
      </c>
      <c r="F29" s="57" t="e">
        <f>'BAR BB| Open rates'!#REF!*0.87*0.85+25</f>
        <v>#REF!</v>
      </c>
    </row>
    <row r="30" spans="1:6" s="36" customFormat="1" ht="12" customHeight="1" x14ac:dyDescent="0.2">
      <c r="A30" s="237">
        <v>2</v>
      </c>
      <c r="B30" s="57" t="e">
        <f>'BAR BB| Open rates'!#REF!*0.87*0.85+25</f>
        <v>#REF!</v>
      </c>
      <c r="C30" s="57" t="e">
        <f>'BAR BB| Open rates'!#REF!*0.87*0.85+25</f>
        <v>#REF!</v>
      </c>
      <c r="D30" s="57" t="e">
        <f>'BAR BB| Open rates'!#REF!*0.87*0.85+25</f>
        <v>#REF!</v>
      </c>
      <c r="E30" s="57" t="e">
        <f>'BAR BB| Open rates'!#REF!*0.87*0.85+25</f>
        <v>#REF!</v>
      </c>
      <c r="F30" s="57" t="e">
        <f>'BAR BB| Open rates'!#REF!*0.87*0.85+25</f>
        <v>#REF!</v>
      </c>
    </row>
    <row r="31" spans="1:6" s="36" customFormat="1" ht="12" customHeight="1" x14ac:dyDescent="0.2">
      <c r="A31" s="237">
        <v>3</v>
      </c>
      <c r="B31" s="57" t="e">
        <f>'BAR BB| Open rates'!#REF!*0.87*0.85+25</f>
        <v>#REF!</v>
      </c>
      <c r="C31" s="57" t="e">
        <f>'BAR BB| Open rates'!#REF!*0.87*0.85+25</f>
        <v>#REF!</v>
      </c>
      <c r="D31" s="57" t="e">
        <f>'BAR BB| Open rates'!#REF!*0.87*0.85+25</f>
        <v>#REF!</v>
      </c>
      <c r="E31" s="57" t="e">
        <f>'BAR BB| Open rates'!#REF!*0.87*0.85+25</f>
        <v>#REF!</v>
      </c>
      <c r="F31" s="57" t="e">
        <f>'BAR BB| Open rates'!#REF!*0.87*0.85+25</f>
        <v>#REF!</v>
      </c>
    </row>
    <row r="32" spans="1:6" s="36" customFormat="1" ht="12" customHeight="1" x14ac:dyDescent="0.2">
      <c r="A32" s="237">
        <v>4</v>
      </c>
      <c r="B32" s="57" t="e">
        <f>'BAR BB| Open rates'!#REF!*0.87*0.85+25</f>
        <v>#REF!</v>
      </c>
      <c r="C32" s="57" t="e">
        <f>'BAR BB| Open rates'!#REF!*0.87*0.85+25</f>
        <v>#REF!</v>
      </c>
      <c r="D32" s="57" t="e">
        <f>'BAR BB| Open rates'!#REF!*0.87*0.85+25</f>
        <v>#REF!</v>
      </c>
      <c r="E32" s="57" t="e">
        <f>'BAR BB| Open rates'!#REF!*0.87*0.85+25</f>
        <v>#REF!</v>
      </c>
      <c r="F32" s="57" t="e">
        <f>'BAR BB| Open rates'!#REF!*0.87*0.85+25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rates'!#REF!*0.87*0.85+25</f>
        <v>#REF!</v>
      </c>
      <c r="C34" s="57" t="e">
        <f>'BAR BB| Open rates'!#REF!*0.87*0.85+25</f>
        <v>#REF!</v>
      </c>
      <c r="D34" s="57" t="e">
        <f>'BAR BB| Open rates'!#REF!*0.87*0.85+25</f>
        <v>#REF!</v>
      </c>
      <c r="E34" s="57" t="e">
        <f>'BAR BB| Open rates'!#REF!*0.87*0.85+25</f>
        <v>#REF!</v>
      </c>
      <c r="F34" s="57" t="e">
        <f>'BAR BB| Open rates'!#REF!*0.87*0.85+25</f>
        <v>#REF!</v>
      </c>
    </row>
    <row r="35" spans="1:6" s="36" customFormat="1" ht="12" customHeight="1" x14ac:dyDescent="0.2">
      <c r="A35" s="237">
        <v>2</v>
      </c>
      <c r="B35" s="57" t="e">
        <f>'BAR BB| Open rates'!#REF!*0.87*0.85+25</f>
        <v>#REF!</v>
      </c>
      <c r="C35" s="57" t="e">
        <f>'BAR BB| Open rates'!#REF!*0.87*0.85+25</f>
        <v>#REF!</v>
      </c>
      <c r="D35" s="57" t="e">
        <f>'BAR BB| Open rates'!#REF!*0.87*0.85+25</f>
        <v>#REF!</v>
      </c>
      <c r="E35" s="57" t="e">
        <f>'BAR BB| Open rates'!#REF!*0.87*0.85+25</f>
        <v>#REF!</v>
      </c>
      <c r="F35" s="57" t="e">
        <f>'BAR BB| Open rates'!#REF!*0.87*0.85+25</f>
        <v>#REF!</v>
      </c>
    </row>
    <row r="36" spans="1:6" s="36" customFormat="1" ht="12" customHeight="1" x14ac:dyDescent="0.2">
      <c r="A36" s="237">
        <v>3</v>
      </c>
      <c r="B36" s="57" t="e">
        <f>'BAR BB| Open rates'!#REF!*0.87*0.85+25</f>
        <v>#REF!</v>
      </c>
      <c r="C36" s="57" t="e">
        <f>'BAR BB| Open rates'!#REF!*0.87*0.85+25</f>
        <v>#REF!</v>
      </c>
      <c r="D36" s="57" t="e">
        <f>'BAR BB| Open rates'!#REF!*0.87*0.85+25</f>
        <v>#REF!</v>
      </c>
      <c r="E36" s="57" t="e">
        <f>'BAR BB| Open rates'!#REF!*0.87*0.85+25</f>
        <v>#REF!</v>
      </c>
      <c r="F36" s="57" t="e">
        <f>'BAR BB| Open rates'!#REF!*0.87*0.85+25</f>
        <v>#REF!</v>
      </c>
    </row>
    <row r="37" spans="1:6" s="36" customFormat="1" ht="12" customHeight="1" x14ac:dyDescent="0.2">
      <c r="A37" s="237">
        <v>4</v>
      </c>
      <c r="B37" s="57" t="e">
        <f>'BAR BB| Open rates'!#REF!*0.87*0.85+25</f>
        <v>#REF!</v>
      </c>
      <c r="C37" s="57" t="e">
        <f>'BAR BB| Open rates'!#REF!*0.87*0.85+25</f>
        <v>#REF!</v>
      </c>
      <c r="D37" s="57" t="e">
        <f>'BAR BB| Open rates'!#REF!*0.87*0.85+25</f>
        <v>#REF!</v>
      </c>
      <c r="E37" s="57" t="e">
        <f>'BAR BB| Open rates'!#REF!*0.87*0.85+25</f>
        <v>#REF!</v>
      </c>
      <c r="F37" s="57" t="e">
        <f>'BAR BB| Open rates'!#REF!*0.87*0.85+25</f>
        <v>#REF!</v>
      </c>
    </row>
    <row r="38" spans="1:6" s="36" customFormat="1" ht="12" customHeight="1" x14ac:dyDescent="0.2">
      <c r="A38" s="237">
        <v>5</v>
      </c>
      <c r="B38" s="57" t="e">
        <f>'BAR BB| Open rates'!#REF!*0.87*0.85+25</f>
        <v>#REF!</v>
      </c>
      <c r="C38" s="57" t="e">
        <f>'BAR BB| Open rates'!#REF!*0.87*0.85+25</f>
        <v>#REF!</v>
      </c>
      <c r="D38" s="57" t="e">
        <f>'BAR BB| Open rates'!#REF!*0.87*0.85+25</f>
        <v>#REF!</v>
      </c>
      <c r="E38" s="57" t="e">
        <f>'BAR BB| Open rates'!#REF!*0.87*0.85+25</f>
        <v>#REF!</v>
      </c>
      <c r="F38" s="57" t="e">
        <f>'BAR BB| Open rates'!#REF!*0.87*0.85+25</f>
        <v>#REF!</v>
      </c>
    </row>
    <row r="39" spans="1:6" s="36" customFormat="1" ht="12" customHeight="1" x14ac:dyDescent="0.2">
      <c r="A39" s="237">
        <v>6</v>
      </c>
      <c r="B39" s="57" t="e">
        <f>'BAR BB| Open rates'!#REF!*0.87*0.85+25</f>
        <v>#REF!</v>
      </c>
      <c r="C39" s="57" t="e">
        <f>'BAR BB| Open rates'!#REF!*0.87*0.85+25</f>
        <v>#REF!</v>
      </c>
      <c r="D39" s="57" t="e">
        <f>'BAR BB| Open rates'!#REF!*0.87*0.85+25</f>
        <v>#REF!</v>
      </c>
      <c r="E39" s="57" t="e">
        <f>'BAR BB| Open rates'!#REF!*0.87*0.85+25</f>
        <v>#REF!</v>
      </c>
      <c r="F39" s="57" t="e">
        <f>'BAR BB| Open rates'!#REF!*0.87*0.85+25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rates'!#REF!*0.87*0.85+25</f>
        <v>#REF!</v>
      </c>
      <c r="C41" s="57" t="e">
        <f>'BAR BB| Open rates'!#REF!*0.87*0.85+25</f>
        <v>#REF!</v>
      </c>
      <c r="D41" s="57" t="e">
        <f>'BAR BB| Open rates'!#REF!*0.87*0.85+25</f>
        <v>#REF!</v>
      </c>
      <c r="E41" s="57" t="e">
        <f>'BAR BB| Open rates'!#REF!*0.87*0.85+25</f>
        <v>#REF!</v>
      </c>
      <c r="F41" s="57" t="e">
        <f>'BAR BB| Open rates'!#REF!*0.87*0.85+25</f>
        <v>#REF!</v>
      </c>
    </row>
    <row r="42" spans="1:6" s="36" customFormat="1" ht="12" customHeight="1" x14ac:dyDescent="0.2">
      <c r="A42" s="237">
        <v>2</v>
      </c>
      <c r="B42" s="57" t="e">
        <f>'BAR BB| Open rates'!#REF!*0.87*0.85+25</f>
        <v>#REF!</v>
      </c>
      <c r="C42" s="57" t="e">
        <f>'BAR BB| Open rates'!#REF!*0.87*0.85+25</f>
        <v>#REF!</v>
      </c>
      <c r="D42" s="57" t="e">
        <f>'BAR BB| Open rates'!#REF!*0.87*0.85+25</f>
        <v>#REF!</v>
      </c>
      <c r="E42" s="57" t="e">
        <f>'BAR BB| Open rates'!#REF!*0.87*0.85+25</f>
        <v>#REF!</v>
      </c>
      <c r="F42" s="57" t="e">
        <f>'BAR BB| Open rates'!#REF!*0.87*0.85+25</f>
        <v>#REF!</v>
      </c>
    </row>
    <row r="43" spans="1:6" s="36" customFormat="1" ht="12" customHeight="1" x14ac:dyDescent="0.2">
      <c r="A43" s="237">
        <v>3</v>
      </c>
      <c r="B43" s="57" t="e">
        <f>'BAR BB| Open rates'!#REF!*0.87*0.85+25</f>
        <v>#REF!</v>
      </c>
      <c r="C43" s="57" t="e">
        <f>'BAR BB| Open rates'!#REF!*0.87*0.85+25</f>
        <v>#REF!</v>
      </c>
      <c r="D43" s="57" t="e">
        <f>'BAR BB| Open rates'!#REF!*0.87*0.85+25</f>
        <v>#REF!</v>
      </c>
      <c r="E43" s="57" t="e">
        <f>'BAR BB| Open rates'!#REF!*0.87*0.85+25</f>
        <v>#REF!</v>
      </c>
      <c r="F43" s="57" t="e">
        <f>'BAR BB| Open rates'!#REF!*0.87*0.85+25</f>
        <v>#REF!</v>
      </c>
    </row>
    <row r="44" spans="1:6" s="36" customFormat="1" ht="12" customHeight="1" x14ac:dyDescent="0.2">
      <c r="A44" s="237">
        <v>4</v>
      </c>
      <c r="B44" s="57" t="e">
        <f>'BAR BB| Open rates'!#REF!*0.87*0.85+25</f>
        <v>#REF!</v>
      </c>
      <c r="C44" s="57" t="e">
        <f>'BAR BB| Open rates'!#REF!*0.87*0.85+25</f>
        <v>#REF!</v>
      </c>
      <c r="D44" s="57" t="e">
        <f>'BAR BB| Open rates'!#REF!*0.87*0.85+25</f>
        <v>#REF!</v>
      </c>
      <c r="E44" s="57" t="e">
        <f>'BAR BB| Open rates'!#REF!*0.87*0.85+25</f>
        <v>#REF!</v>
      </c>
      <c r="F44" s="57" t="e">
        <f>'BAR BB| Open rates'!#REF!*0.87*0.85+25</f>
        <v>#REF!</v>
      </c>
    </row>
    <row r="45" spans="1:6" s="36" customFormat="1" ht="12" customHeight="1" x14ac:dyDescent="0.2">
      <c r="A45" s="237">
        <v>5</v>
      </c>
      <c r="B45" s="57" t="e">
        <f>'BAR BB| Open rates'!#REF!*0.87*0.85+25</f>
        <v>#REF!</v>
      </c>
      <c r="C45" s="57" t="e">
        <f>'BAR BB| Open rates'!#REF!*0.87*0.85+25</f>
        <v>#REF!</v>
      </c>
      <c r="D45" s="57" t="e">
        <f>'BAR BB| Open rates'!#REF!*0.87*0.85+25</f>
        <v>#REF!</v>
      </c>
      <c r="E45" s="57" t="e">
        <f>'BAR BB| Open rates'!#REF!*0.87*0.85+25</f>
        <v>#REF!</v>
      </c>
      <c r="F45" s="57" t="e">
        <f>'BAR BB| Open rates'!#REF!*0.87*0.85+25</f>
        <v>#REF!</v>
      </c>
    </row>
    <row r="46" spans="1:6" s="36" customFormat="1" ht="12" customHeight="1" x14ac:dyDescent="0.2">
      <c r="A46" s="237">
        <v>6</v>
      </c>
      <c r="B46" s="57" t="e">
        <f>'BAR BB| Open rates'!#REF!*0.87*0.85+25</f>
        <v>#REF!</v>
      </c>
      <c r="C46" s="57" t="e">
        <f>'BAR BB| Open rates'!#REF!*0.87*0.85+25</f>
        <v>#REF!</v>
      </c>
      <c r="D46" s="57" t="e">
        <f>'BAR BB| Open rates'!#REF!*0.87*0.85+25</f>
        <v>#REF!</v>
      </c>
      <c r="E46" s="57" t="e">
        <f>'BAR BB| Open rates'!#REF!*0.87*0.85+25</f>
        <v>#REF!</v>
      </c>
      <c r="F46" s="57" t="e">
        <f>'BAR BB| Open rates'!#REF!*0.87*0.85+25</f>
        <v>#REF!</v>
      </c>
    </row>
    <row r="47" spans="1:6" s="36" customFormat="1" ht="12" customHeight="1" x14ac:dyDescent="0.2">
      <c r="A47" s="237">
        <v>7</v>
      </c>
      <c r="B47" s="57" t="e">
        <f>'BAR BB| Open rates'!#REF!*0.87*0.85+25</f>
        <v>#REF!</v>
      </c>
      <c r="C47" s="57" t="e">
        <f>'BAR BB| Open rates'!#REF!*0.87*0.85+25</f>
        <v>#REF!</v>
      </c>
      <c r="D47" s="57" t="e">
        <f>'BAR BB| Open rates'!#REF!*0.87*0.85+25</f>
        <v>#REF!</v>
      </c>
      <c r="E47" s="57" t="e">
        <f>'BAR BB| Open rates'!#REF!*0.87*0.85+25</f>
        <v>#REF!</v>
      </c>
      <c r="F47" s="57" t="e">
        <f>'BAR BB| Open rates'!#REF!*0.87*0.85+25</f>
        <v>#REF!</v>
      </c>
    </row>
    <row r="48" spans="1:6" s="36" customFormat="1" ht="12" customHeight="1" x14ac:dyDescent="0.2">
      <c r="A48" s="237">
        <v>8</v>
      </c>
      <c r="B48" s="57" t="e">
        <f>'BAR BB| Open rates'!#REF!*0.87*0.85+25</f>
        <v>#REF!</v>
      </c>
      <c r="C48" s="57" t="e">
        <f>'BAR BB| Open rates'!#REF!*0.87*0.85+25</f>
        <v>#REF!</v>
      </c>
      <c r="D48" s="57" t="e">
        <f>'BAR BB| Open rates'!#REF!*0.87*0.85+25</f>
        <v>#REF!</v>
      </c>
      <c r="E48" s="57" t="e">
        <f>'BAR BB| Open rates'!#REF!*0.87*0.85+25</f>
        <v>#REF!</v>
      </c>
      <c r="F48" s="57" t="e">
        <f>'BAR BB| Open rates'!#REF!*0.87*0.85+25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rates'!#REF!*0.87*0.85+25</f>
        <v>#REF!</v>
      </c>
      <c r="C50" s="57" t="e">
        <f>'BAR BB| Open rates'!#REF!*0.87*0.85+25</f>
        <v>#REF!</v>
      </c>
      <c r="D50" s="57" t="e">
        <f>'BAR BB| Open rates'!#REF!*0.87*0.85+25</f>
        <v>#REF!</v>
      </c>
      <c r="E50" s="57" t="e">
        <f>'BAR BB| Open rates'!#REF!*0.87*0.85+25</f>
        <v>#REF!</v>
      </c>
      <c r="F50" s="57" t="e">
        <f>'BAR BB| Open rates'!#REF!*0.87*0.85+25</f>
        <v>#REF!</v>
      </c>
    </row>
    <row r="51" spans="1:6" s="36" customFormat="1" ht="12" customHeight="1" x14ac:dyDescent="0.2">
      <c r="A51" s="237">
        <v>2</v>
      </c>
      <c r="B51" s="57" t="e">
        <f>'BAR BB| Open rates'!#REF!*0.87*0.85+25</f>
        <v>#REF!</v>
      </c>
      <c r="C51" s="57" t="e">
        <f>'BAR BB| Open rates'!#REF!*0.87*0.85+25</f>
        <v>#REF!</v>
      </c>
      <c r="D51" s="57" t="e">
        <f>'BAR BB| Open rates'!#REF!*0.87*0.85+25</f>
        <v>#REF!</v>
      </c>
      <c r="E51" s="57" t="e">
        <f>'BAR BB| Open rates'!#REF!*0.87*0.85+25</f>
        <v>#REF!</v>
      </c>
      <c r="F51" s="57" t="e">
        <f>'BAR BB| Open rates'!#REF!*0.87*0.85+25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rates'!#REF!*0.87*0.85+25</f>
        <v>#REF!</v>
      </c>
      <c r="C53" s="57" t="e">
        <f>'BAR BB| Open rates'!#REF!*0.87*0.85+25</f>
        <v>#REF!</v>
      </c>
      <c r="D53" s="57" t="e">
        <f>'BAR BB| Open rates'!#REF!*0.87*0.85+25</f>
        <v>#REF!</v>
      </c>
      <c r="E53" s="57" t="e">
        <f>'BAR BB| Open rates'!#REF!*0.87*0.85+25</f>
        <v>#REF!</v>
      </c>
      <c r="F53" s="57" t="e">
        <f>'BAR BB| Open rates'!#REF!*0.87*0.85+25</f>
        <v>#REF!</v>
      </c>
    </row>
    <row r="54" spans="1:6" s="36" customFormat="1" ht="12" customHeight="1" x14ac:dyDescent="0.2">
      <c r="A54" s="237">
        <v>2</v>
      </c>
      <c r="B54" s="57" t="e">
        <f>'BAR BB| Open rates'!#REF!*0.87*0.85+25</f>
        <v>#REF!</v>
      </c>
      <c r="C54" s="57" t="e">
        <f>'BAR BB| Open rates'!#REF!*0.87*0.85+25</f>
        <v>#REF!</v>
      </c>
      <c r="D54" s="57" t="e">
        <f>'BAR BB| Open rates'!#REF!*0.87*0.85+25</f>
        <v>#REF!</v>
      </c>
      <c r="E54" s="57" t="e">
        <f>'BAR BB| Open rates'!#REF!*0.87*0.85+25</f>
        <v>#REF!</v>
      </c>
      <c r="F54" s="57" t="e">
        <f>'BAR BB| Open rates'!#REF!*0.87*0.85+25</f>
        <v>#REF!</v>
      </c>
    </row>
    <row r="55" spans="1:6" s="36" customFormat="1" ht="12" customHeight="1" x14ac:dyDescent="0.2">
      <c r="A55" s="237">
        <v>3</v>
      </c>
      <c r="B55" s="57" t="e">
        <f>'BAR BB| Open rates'!#REF!*0.87*0.85+25</f>
        <v>#REF!</v>
      </c>
      <c r="C55" s="57" t="e">
        <f>'BAR BB| Open rates'!#REF!*0.87*0.85+25</f>
        <v>#REF!</v>
      </c>
      <c r="D55" s="57" t="e">
        <f>'BAR BB| Open rates'!#REF!*0.87*0.85+25</f>
        <v>#REF!</v>
      </c>
      <c r="E55" s="57" t="e">
        <f>'BAR BB| Open rates'!#REF!*0.87*0.85+25</f>
        <v>#REF!</v>
      </c>
      <c r="F55" s="57" t="e">
        <f>'BAR BB| Open rates'!#REF!*0.87*0.85+25</f>
        <v>#REF!</v>
      </c>
    </row>
    <row r="56" spans="1:6" s="36" customFormat="1" ht="12" customHeight="1" x14ac:dyDescent="0.2">
      <c r="A56" s="237">
        <v>4</v>
      </c>
      <c r="B56" s="57" t="e">
        <f>'BAR BB| Open rates'!#REF!*0.87*0.85+25</f>
        <v>#REF!</v>
      </c>
      <c r="C56" s="57" t="e">
        <f>'BAR BB| Open rates'!#REF!*0.87*0.85+25</f>
        <v>#REF!</v>
      </c>
      <c r="D56" s="57" t="e">
        <f>'BAR BB| Open rates'!#REF!*0.87*0.85+25</f>
        <v>#REF!</v>
      </c>
      <c r="E56" s="57" t="e">
        <f>'BAR BB| Open rates'!#REF!*0.87*0.85+25</f>
        <v>#REF!</v>
      </c>
      <c r="F56" s="57" t="e">
        <f>'BAR BB| Open rates'!#REF!*0.87*0.85+25</f>
        <v>#REF!</v>
      </c>
    </row>
    <row r="57" spans="1:6" s="36" customFormat="1" ht="12" customHeight="1" x14ac:dyDescent="0.2">
      <c r="A57" s="237">
        <v>5</v>
      </c>
      <c r="B57" s="57" t="e">
        <f>'BAR BB| Open rates'!#REF!*0.87*0.85+25</f>
        <v>#REF!</v>
      </c>
      <c r="C57" s="57" t="e">
        <f>'BAR BB| Open rates'!#REF!*0.87*0.85+25</f>
        <v>#REF!</v>
      </c>
      <c r="D57" s="57" t="e">
        <f>'BAR BB| Open rates'!#REF!*0.87*0.85+25</f>
        <v>#REF!</v>
      </c>
      <c r="E57" s="57" t="e">
        <f>'BAR BB| Open rates'!#REF!*0.87*0.85+25</f>
        <v>#REF!</v>
      </c>
      <c r="F57" s="57" t="e">
        <f>'BAR BB| Open rates'!#REF!*0.87*0.85+25</f>
        <v>#REF!</v>
      </c>
    </row>
    <row r="58" spans="1:6" s="36" customFormat="1" ht="12" customHeight="1" x14ac:dyDescent="0.2">
      <c r="A58" s="237">
        <v>6</v>
      </c>
      <c r="B58" s="57" t="e">
        <f>'BAR BB| Open rates'!#REF!*0.87*0.85+25</f>
        <v>#REF!</v>
      </c>
      <c r="C58" s="57" t="e">
        <f>'BAR BB| Open rates'!#REF!*0.87*0.85+25</f>
        <v>#REF!</v>
      </c>
      <c r="D58" s="57" t="e">
        <f>'BAR BB| Open rates'!#REF!*0.87*0.85+25</f>
        <v>#REF!</v>
      </c>
      <c r="E58" s="57" t="e">
        <f>'BAR BB| Open rates'!#REF!*0.87*0.85+25</f>
        <v>#REF!</v>
      </c>
      <c r="F58" s="57" t="e">
        <f>'BAR BB| Open rates'!#REF!*0.87*0.85+25</f>
        <v>#REF!</v>
      </c>
    </row>
    <row r="59" spans="1:6" s="36" customFormat="1" ht="12" customHeight="1" x14ac:dyDescent="0.2">
      <c r="A59" s="89"/>
    </row>
    <row r="60" spans="1:6" s="33" customFormat="1" x14ac:dyDescent="0.2">
      <c r="A60" s="89"/>
    </row>
    <row r="61" spans="1:6" s="33" customFormat="1" x14ac:dyDescent="0.2">
      <c r="A61" s="330" t="s">
        <v>172</v>
      </c>
    </row>
    <row r="62" spans="1:6" s="33" customFormat="1" x14ac:dyDescent="0.2">
      <c r="A62" s="330"/>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93"/>
  <sheetViews>
    <sheetView workbookViewId="0">
      <pane xSplit="1" ySplit="4" topLeftCell="B11"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rates'!#REF!*0.85*0.85</f>
        <v>#REF!</v>
      </c>
      <c r="C6" s="57" t="e">
        <f>'BAR BB| Open rates'!#REF!*0.85*0.85</f>
        <v>#REF!</v>
      </c>
      <c r="D6" s="57" t="e">
        <f>'BAR BB| Open rates'!#REF!*0.85*0.85</f>
        <v>#REF!</v>
      </c>
      <c r="E6" s="57" t="e">
        <f>'BAR BB| Open rates'!#REF!*0.85*0.85</f>
        <v>#REF!</v>
      </c>
      <c r="F6" s="57" t="e">
        <f>'BAR BB| Open rates'!#REF!*0.85*0.85</f>
        <v>#REF!</v>
      </c>
    </row>
    <row r="7" spans="1:6" s="36" customFormat="1" ht="12" customHeight="1" x14ac:dyDescent="0.2">
      <c r="A7" s="183">
        <v>2</v>
      </c>
      <c r="B7" s="57" t="e">
        <f>'BAR BB| Open rates'!#REF!*0.85*0.85</f>
        <v>#REF!</v>
      </c>
      <c r="C7" s="57" t="e">
        <f>'BAR BB| Open rates'!#REF!*0.85*0.85</f>
        <v>#REF!</v>
      </c>
      <c r="D7" s="57" t="e">
        <f>'BAR BB| Open rates'!#REF!*0.85*0.85</f>
        <v>#REF!</v>
      </c>
      <c r="E7" s="57" t="e">
        <f>'BAR BB| Open rates'!#REF!*0.85*0.85</f>
        <v>#REF!</v>
      </c>
      <c r="F7" s="57" t="e">
        <f>'BAR BB| Open rates'!#REF!*0.85*0.85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rates'!#REF!*0.85*0.85</f>
        <v>#REF!</v>
      </c>
      <c r="C9" s="57" t="e">
        <f>'BAR BB| Open rates'!#REF!*0.85*0.85</f>
        <v>#REF!</v>
      </c>
      <c r="D9" s="57" t="e">
        <f>'BAR BB| Open rates'!#REF!*0.85*0.85</f>
        <v>#REF!</v>
      </c>
      <c r="E9" s="57" t="e">
        <f>'BAR BB| Open rates'!#REF!*0.85*0.85</f>
        <v>#REF!</v>
      </c>
      <c r="F9" s="57" t="e">
        <f>'BAR BB| Open rates'!#REF!*0.85*0.85</f>
        <v>#REF!</v>
      </c>
    </row>
    <row r="10" spans="1:6" s="36" customFormat="1" ht="12" customHeight="1" x14ac:dyDescent="0.2">
      <c r="A10" s="237">
        <v>2</v>
      </c>
      <c r="B10" s="57" t="e">
        <f>'BAR BB| Open rates'!#REF!*0.85*0.85</f>
        <v>#REF!</v>
      </c>
      <c r="C10" s="57" t="e">
        <f>'BAR BB| Open rates'!#REF!*0.85*0.85</f>
        <v>#REF!</v>
      </c>
      <c r="D10" s="57" t="e">
        <f>'BAR BB| Open rates'!#REF!*0.85*0.85</f>
        <v>#REF!</v>
      </c>
      <c r="E10" s="57" t="e">
        <f>'BAR BB| Open rates'!#REF!*0.85*0.85</f>
        <v>#REF!</v>
      </c>
      <c r="F10" s="57" t="e">
        <f>'BAR BB| Open rates'!#REF!*0.85*0.85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rates'!#REF!*0.85*0.85</f>
        <v>#REF!</v>
      </c>
      <c r="C12" s="57" t="e">
        <f>'BAR BB| Open rates'!#REF!*0.85*0.85</f>
        <v>#REF!</v>
      </c>
      <c r="D12" s="57" t="e">
        <f>'BAR BB| Open rates'!#REF!*0.85*0.85</f>
        <v>#REF!</v>
      </c>
      <c r="E12" s="57" t="e">
        <f>'BAR BB| Open rates'!#REF!*0.85*0.85</f>
        <v>#REF!</v>
      </c>
      <c r="F12" s="57" t="e">
        <f>'BAR BB| Open rates'!#REF!*0.85*0.85</f>
        <v>#REF!</v>
      </c>
    </row>
    <row r="13" spans="1:6" s="36" customFormat="1" ht="12" customHeight="1" x14ac:dyDescent="0.2">
      <c r="A13" s="237">
        <v>2</v>
      </c>
      <c r="B13" s="57" t="e">
        <f>'BAR BB| Open rates'!#REF!*0.85*0.85</f>
        <v>#REF!</v>
      </c>
      <c r="C13" s="57" t="e">
        <f>'BAR BB| Open rates'!#REF!*0.85*0.85</f>
        <v>#REF!</v>
      </c>
      <c r="D13" s="57" t="e">
        <f>'BAR BB| Open rates'!#REF!*0.85*0.85</f>
        <v>#REF!</v>
      </c>
      <c r="E13" s="57" t="e">
        <f>'BAR BB| Open rates'!#REF!*0.85*0.85</f>
        <v>#REF!</v>
      </c>
      <c r="F13" s="57" t="e">
        <f>'BAR BB| Open rates'!#REF!*0.85*0.85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rates'!#REF!*0.85*0.85</f>
        <v>#REF!</v>
      </c>
      <c r="C15" s="57" t="e">
        <f>'BAR BB| Open rates'!#REF!*0.85*0.85</f>
        <v>#REF!</v>
      </c>
      <c r="D15" s="57" t="e">
        <f>'BAR BB| Open rates'!#REF!*0.85*0.85</f>
        <v>#REF!</v>
      </c>
      <c r="E15" s="57" t="e">
        <f>'BAR BB| Open rates'!#REF!*0.85*0.85</f>
        <v>#REF!</v>
      </c>
      <c r="F15" s="57" t="e">
        <f>'BAR BB| Open rates'!#REF!*0.85*0.85</f>
        <v>#REF!</v>
      </c>
    </row>
    <row r="16" spans="1:6" s="36" customFormat="1" ht="12" customHeight="1" x14ac:dyDescent="0.2">
      <c r="A16" s="237">
        <v>2</v>
      </c>
      <c r="B16" s="57" t="e">
        <f>'BAR BB| Open rates'!#REF!*0.85*0.85</f>
        <v>#REF!</v>
      </c>
      <c r="C16" s="57" t="e">
        <f>'BAR BB| Open rates'!#REF!*0.85*0.85</f>
        <v>#REF!</v>
      </c>
      <c r="D16" s="57" t="e">
        <f>'BAR BB| Open rates'!#REF!*0.85*0.85</f>
        <v>#REF!</v>
      </c>
      <c r="E16" s="57" t="e">
        <f>'BAR BB| Open rates'!#REF!*0.85*0.85</f>
        <v>#REF!</v>
      </c>
      <c r="F16" s="57" t="e">
        <f>'BAR BB| Open rates'!#REF!*0.85*0.85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rates'!#REF!*0.85*0.85</f>
        <v>#REF!</v>
      </c>
      <c r="C18" s="57" t="e">
        <f>'BAR BB| Open rates'!#REF!*0.85*0.85</f>
        <v>#REF!</v>
      </c>
      <c r="D18" s="57" t="e">
        <f>'BAR BB| Open rates'!#REF!*0.85*0.85</f>
        <v>#REF!</v>
      </c>
      <c r="E18" s="57" t="e">
        <f>'BAR BB| Open rates'!#REF!*0.85*0.85</f>
        <v>#REF!</v>
      </c>
      <c r="F18" s="57" t="e">
        <f>'BAR BB| Open rates'!#REF!*0.85*0.85</f>
        <v>#REF!</v>
      </c>
    </row>
    <row r="19" spans="1:6" s="36" customFormat="1" ht="12" customHeight="1" x14ac:dyDescent="0.2">
      <c r="A19" s="237">
        <v>2</v>
      </c>
      <c r="B19" s="57" t="e">
        <f>'BAR BB| Open rates'!#REF!*0.85*0.85</f>
        <v>#REF!</v>
      </c>
      <c r="C19" s="57" t="e">
        <f>'BAR BB| Open rates'!#REF!*0.85*0.85</f>
        <v>#REF!</v>
      </c>
      <c r="D19" s="57" t="e">
        <f>'BAR BB| Open rates'!#REF!*0.85*0.85</f>
        <v>#REF!</v>
      </c>
      <c r="E19" s="57" t="e">
        <f>'BAR BB| Open rates'!#REF!*0.85*0.85</f>
        <v>#REF!</v>
      </c>
      <c r="F19" s="57" t="e">
        <f>'BAR BB| Open rates'!#REF!*0.85*0.85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rates'!#REF!*0.85*0.85</f>
        <v>#REF!</v>
      </c>
      <c r="C21" s="57" t="e">
        <f>'BAR BB| Open rates'!#REF!*0.85*0.85</f>
        <v>#REF!</v>
      </c>
      <c r="D21" s="57" t="e">
        <f>'BAR BB| Open rates'!#REF!*0.85*0.85</f>
        <v>#REF!</v>
      </c>
      <c r="E21" s="57" t="e">
        <f>'BAR BB| Open rates'!#REF!*0.85*0.85</f>
        <v>#REF!</v>
      </c>
      <c r="F21" s="57" t="e">
        <f>'BAR BB| Open rates'!#REF!*0.85*0.85</f>
        <v>#REF!</v>
      </c>
    </row>
    <row r="22" spans="1:6" s="36" customFormat="1" ht="12" customHeight="1" x14ac:dyDescent="0.2">
      <c r="A22" s="237">
        <v>2</v>
      </c>
      <c r="B22" s="57" t="e">
        <f>'BAR BB| Open rates'!#REF!*0.85*0.85</f>
        <v>#REF!</v>
      </c>
      <c r="C22" s="57" t="e">
        <f>'BAR BB| Open rates'!#REF!*0.85*0.85</f>
        <v>#REF!</v>
      </c>
      <c r="D22" s="57" t="e">
        <f>'BAR BB| Open rates'!#REF!*0.85*0.85</f>
        <v>#REF!</v>
      </c>
      <c r="E22" s="57" t="e">
        <f>'BAR BB| Open rates'!#REF!*0.85*0.85</f>
        <v>#REF!</v>
      </c>
      <c r="F22" s="57" t="e">
        <f>'BAR BB| Open rates'!#REF!*0.85*0.85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rates'!#REF!*0.85*0.85</f>
        <v>#REF!</v>
      </c>
      <c r="C24" s="57" t="e">
        <f>'BAR BB| Open rates'!#REF!*0.85*0.85</f>
        <v>#REF!</v>
      </c>
      <c r="D24" s="57" t="e">
        <f>'BAR BB| Open rates'!#REF!*0.85*0.85</f>
        <v>#REF!</v>
      </c>
      <c r="E24" s="57" t="e">
        <f>'BAR BB| Open rates'!#REF!*0.85*0.85</f>
        <v>#REF!</v>
      </c>
      <c r="F24" s="57" t="e">
        <f>'BAR BB| Open rates'!#REF!*0.85*0.85</f>
        <v>#REF!</v>
      </c>
    </row>
    <row r="25" spans="1:6" s="36" customFormat="1" ht="12" customHeight="1" x14ac:dyDescent="0.2">
      <c r="A25" s="237">
        <v>2</v>
      </c>
      <c r="B25" s="57" t="e">
        <f>'BAR BB| Open rates'!#REF!*0.85*0.85</f>
        <v>#REF!</v>
      </c>
      <c r="C25" s="57" t="e">
        <f>'BAR BB| Open rates'!#REF!*0.85*0.85</f>
        <v>#REF!</v>
      </c>
      <c r="D25" s="57" t="e">
        <f>'BAR BB| Open rates'!#REF!*0.85*0.85</f>
        <v>#REF!</v>
      </c>
      <c r="E25" s="57" t="e">
        <f>'BAR BB| Open rates'!#REF!*0.85*0.85</f>
        <v>#REF!</v>
      </c>
      <c r="F25" s="57" t="e">
        <f>'BAR BB| Open rates'!#REF!*0.85*0.85</f>
        <v>#REF!</v>
      </c>
    </row>
    <row r="26" spans="1:6" s="36" customFormat="1" ht="12" customHeight="1" x14ac:dyDescent="0.2">
      <c r="A26" s="237">
        <v>3</v>
      </c>
      <c r="B26" s="57" t="e">
        <f>'BAR BB| Open rates'!#REF!*0.85*0.85</f>
        <v>#REF!</v>
      </c>
      <c r="C26" s="57" t="e">
        <f>'BAR BB| Open rates'!#REF!*0.85*0.85</f>
        <v>#REF!</v>
      </c>
      <c r="D26" s="57" t="e">
        <f>'BAR BB| Open rates'!#REF!*0.85*0.85</f>
        <v>#REF!</v>
      </c>
      <c r="E26" s="57" t="e">
        <f>'BAR BB| Open rates'!#REF!*0.85*0.85</f>
        <v>#REF!</v>
      </c>
      <c r="F26" s="57" t="e">
        <f>'BAR BB| Open rates'!#REF!*0.85*0.85</f>
        <v>#REF!</v>
      </c>
    </row>
    <row r="27" spans="1:6" s="36" customFormat="1" ht="12" customHeight="1" x14ac:dyDescent="0.2">
      <c r="A27" s="237">
        <v>4</v>
      </c>
      <c r="B27" s="57" t="e">
        <f>'BAR BB| Open rates'!#REF!*0.85*0.85</f>
        <v>#REF!</v>
      </c>
      <c r="C27" s="57" t="e">
        <f>'BAR BB| Open rates'!#REF!*0.85*0.85</f>
        <v>#REF!</v>
      </c>
      <c r="D27" s="57" t="e">
        <f>'BAR BB| Open rates'!#REF!*0.85*0.85</f>
        <v>#REF!</v>
      </c>
      <c r="E27" s="57" t="e">
        <f>'BAR BB| Open rates'!#REF!*0.85*0.85</f>
        <v>#REF!</v>
      </c>
      <c r="F27" s="57" t="e">
        <f>'BAR BB| Open rates'!#REF!*0.85*0.85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rates'!#REF!*0.85*0.85</f>
        <v>#REF!</v>
      </c>
      <c r="C29" s="57" t="e">
        <f>'BAR BB| Open rates'!#REF!*0.85*0.85</f>
        <v>#REF!</v>
      </c>
      <c r="D29" s="57" t="e">
        <f>'BAR BB| Open rates'!#REF!*0.85*0.85</f>
        <v>#REF!</v>
      </c>
      <c r="E29" s="57" t="e">
        <f>'BAR BB| Open rates'!#REF!*0.85*0.85</f>
        <v>#REF!</v>
      </c>
      <c r="F29" s="57" t="e">
        <f>'BAR BB| Open rates'!#REF!*0.85*0.85</f>
        <v>#REF!</v>
      </c>
    </row>
    <row r="30" spans="1:6" s="36" customFormat="1" ht="12" customHeight="1" x14ac:dyDescent="0.2">
      <c r="A30" s="237">
        <v>2</v>
      </c>
      <c r="B30" s="57" t="e">
        <f>'BAR BB| Open rates'!#REF!*0.85*0.85</f>
        <v>#REF!</v>
      </c>
      <c r="C30" s="57" t="e">
        <f>'BAR BB| Open rates'!#REF!*0.85*0.85</f>
        <v>#REF!</v>
      </c>
      <c r="D30" s="57" t="e">
        <f>'BAR BB| Open rates'!#REF!*0.85*0.85</f>
        <v>#REF!</v>
      </c>
      <c r="E30" s="57" t="e">
        <f>'BAR BB| Open rates'!#REF!*0.85*0.85</f>
        <v>#REF!</v>
      </c>
      <c r="F30" s="57" t="e">
        <f>'BAR BB| Open rates'!#REF!*0.85*0.85</f>
        <v>#REF!</v>
      </c>
    </row>
    <row r="31" spans="1:6" s="36" customFormat="1" ht="12" customHeight="1" x14ac:dyDescent="0.2">
      <c r="A31" s="237">
        <v>3</v>
      </c>
      <c r="B31" s="57" t="e">
        <f>'BAR BB| Open rates'!#REF!*0.85*0.85</f>
        <v>#REF!</v>
      </c>
      <c r="C31" s="57" t="e">
        <f>'BAR BB| Open rates'!#REF!*0.85*0.85</f>
        <v>#REF!</v>
      </c>
      <c r="D31" s="57" t="e">
        <f>'BAR BB| Open rates'!#REF!*0.85*0.85</f>
        <v>#REF!</v>
      </c>
      <c r="E31" s="57" t="e">
        <f>'BAR BB| Open rates'!#REF!*0.85*0.85</f>
        <v>#REF!</v>
      </c>
      <c r="F31" s="57" t="e">
        <f>'BAR BB| Open rates'!#REF!*0.85*0.85</f>
        <v>#REF!</v>
      </c>
    </row>
    <row r="32" spans="1:6" s="36" customFormat="1" ht="12" customHeight="1" x14ac:dyDescent="0.2">
      <c r="A32" s="237">
        <v>4</v>
      </c>
      <c r="B32" s="57" t="e">
        <f>'BAR BB| Open rates'!#REF!*0.85*0.85</f>
        <v>#REF!</v>
      </c>
      <c r="C32" s="57" t="e">
        <f>'BAR BB| Open rates'!#REF!*0.85*0.85</f>
        <v>#REF!</v>
      </c>
      <c r="D32" s="57" t="e">
        <f>'BAR BB| Open rates'!#REF!*0.85*0.85</f>
        <v>#REF!</v>
      </c>
      <c r="E32" s="57" t="e">
        <f>'BAR BB| Open rates'!#REF!*0.85*0.85</f>
        <v>#REF!</v>
      </c>
      <c r="F32" s="57" t="e">
        <f>'BAR BB| Open rates'!#REF!*0.85*0.85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rates'!#REF!*0.85*0.85</f>
        <v>#REF!</v>
      </c>
      <c r="C34" s="57" t="e">
        <f>'BAR BB| Open rates'!#REF!*0.85*0.85</f>
        <v>#REF!</v>
      </c>
      <c r="D34" s="57" t="e">
        <f>'BAR BB| Open rates'!#REF!*0.85*0.85</f>
        <v>#REF!</v>
      </c>
      <c r="E34" s="57" t="e">
        <f>'BAR BB| Open rates'!#REF!*0.85*0.85</f>
        <v>#REF!</v>
      </c>
      <c r="F34" s="57" t="e">
        <f>'BAR BB| Open rates'!#REF!*0.85*0.85</f>
        <v>#REF!</v>
      </c>
    </row>
    <row r="35" spans="1:6" s="36" customFormat="1" ht="12" customHeight="1" x14ac:dyDescent="0.2">
      <c r="A35" s="237">
        <v>2</v>
      </c>
      <c r="B35" s="57" t="e">
        <f>'BAR BB| Open rates'!#REF!*0.85*0.85</f>
        <v>#REF!</v>
      </c>
      <c r="C35" s="57" t="e">
        <f>'BAR BB| Open rates'!#REF!*0.85*0.85</f>
        <v>#REF!</v>
      </c>
      <c r="D35" s="57" t="e">
        <f>'BAR BB| Open rates'!#REF!*0.85*0.85</f>
        <v>#REF!</v>
      </c>
      <c r="E35" s="57" t="e">
        <f>'BAR BB| Open rates'!#REF!*0.85*0.85</f>
        <v>#REF!</v>
      </c>
      <c r="F35" s="57" t="e">
        <f>'BAR BB| Open rates'!#REF!*0.85*0.85</f>
        <v>#REF!</v>
      </c>
    </row>
    <row r="36" spans="1:6" s="36" customFormat="1" ht="12" customHeight="1" x14ac:dyDescent="0.2">
      <c r="A36" s="237">
        <v>3</v>
      </c>
      <c r="B36" s="57" t="e">
        <f>'BAR BB| Open rates'!#REF!*0.85*0.85</f>
        <v>#REF!</v>
      </c>
      <c r="C36" s="57" t="e">
        <f>'BAR BB| Open rates'!#REF!*0.85*0.85</f>
        <v>#REF!</v>
      </c>
      <c r="D36" s="57" t="e">
        <f>'BAR BB| Open rates'!#REF!*0.85*0.85</f>
        <v>#REF!</v>
      </c>
      <c r="E36" s="57" t="e">
        <f>'BAR BB| Open rates'!#REF!*0.85*0.85</f>
        <v>#REF!</v>
      </c>
      <c r="F36" s="57" t="e">
        <f>'BAR BB| Open rates'!#REF!*0.85*0.85</f>
        <v>#REF!</v>
      </c>
    </row>
    <row r="37" spans="1:6" s="36" customFormat="1" ht="12" customHeight="1" x14ac:dyDescent="0.2">
      <c r="A37" s="237">
        <v>4</v>
      </c>
      <c r="B37" s="57" t="e">
        <f>'BAR BB| Open rates'!#REF!*0.85*0.85</f>
        <v>#REF!</v>
      </c>
      <c r="C37" s="57" t="e">
        <f>'BAR BB| Open rates'!#REF!*0.85*0.85</f>
        <v>#REF!</v>
      </c>
      <c r="D37" s="57" t="e">
        <f>'BAR BB| Open rates'!#REF!*0.85*0.85</f>
        <v>#REF!</v>
      </c>
      <c r="E37" s="57" t="e">
        <f>'BAR BB| Open rates'!#REF!*0.85*0.85</f>
        <v>#REF!</v>
      </c>
      <c r="F37" s="57" t="e">
        <f>'BAR BB| Open rates'!#REF!*0.85*0.85</f>
        <v>#REF!</v>
      </c>
    </row>
    <row r="38" spans="1:6" s="33" customFormat="1" x14ac:dyDescent="0.2">
      <c r="A38" s="237">
        <v>5</v>
      </c>
      <c r="B38" s="57" t="e">
        <f>'BAR BB| Open rates'!#REF!*0.85*0.85</f>
        <v>#REF!</v>
      </c>
      <c r="C38" s="57" t="e">
        <f>'BAR BB| Open rates'!#REF!*0.85*0.85</f>
        <v>#REF!</v>
      </c>
      <c r="D38" s="57" t="e">
        <f>'BAR BB| Open rates'!#REF!*0.85*0.85</f>
        <v>#REF!</v>
      </c>
      <c r="E38" s="57" t="e">
        <f>'BAR BB| Open rates'!#REF!*0.85*0.85</f>
        <v>#REF!</v>
      </c>
      <c r="F38" s="57" t="e">
        <f>'BAR BB| Open rates'!#REF!*0.85*0.85</f>
        <v>#REF!</v>
      </c>
    </row>
    <row r="39" spans="1:6" s="33" customFormat="1" x14ac:dyDescent="0.2">
      <c r="A39" s="237">
        <v>6</v>
      </c>
      <c r="B39" s="57" t="e">
        <f>'BAR BB| Open rates'!#REF!*0.85*0.85</f>
        <v>#REF!</v>
      </c>
      <c r="C39" s="57" t="e">
        <f>'BAR BB| Open rates'!#REF!*0.85*0.85</f>
        <v>#REF!</v>
      </c>
      <c r="D39" s="57" t="e">
        <f>'BAR BB| Open rates'!#REF!*0.85*0.85</f>
        <v>#REF!</v>
      </c>
      <c r="E39" s="57" t="e">
        <f>'BAR BB| Open rates'!#REF!*0.85*0.85</f>
        <v>#REF!</v>
      </c>
      <c r="F39" s="57" t="e">
        <f>'BAR BB| Open rates'!#REF!*0.85*0.85</f>
        <v>#REF!</v>
      </c>
    </row>
    <row r="40" spans="1:6" s="33" customFormat="1" ht="24" x14ac:dyDescent="0.2">
      <c r="A40" s="236" t="s">
        <v>183</v>
      </c>
      <c r="B40" s="57"/>
      <c r="C40" s="57"/>
      <c r="D40" s="57"/>
      <c r="E40" s="57"/>
      <c r="F40" s="57"/>
    </row>
    <row r="41" spans="1:6" s="33" customFormat="1" x14ac:dyDescent="0.2">
      <c r="A41" s="237">
        <v>1</v>
      </c>
      <c r="B41" s="57" t="e">
        <f>'BAR BB| Open rates'!#REF!*0.85*0.85</f>
        <v>#REF!</v>
      </c>
      <c r="C41" s="57" t="e">
        <f>'BAR BB| Open rates'!#REF!*0.85*0.85</f>
        <v>#REF!</v>
      </c>
      <c r="D41" s="57" t="e">
        <f>'BAR BB| Open rates'!#REF!*0.85*0.85</f>
        <v>#REF!</v>
      </c>
      <c r="E41" s="57" t="e">
        <f>'BAR BB| Open rates'!#REF!*0.85*0.85</f>
        <v>#REF!</v>
      </c>
      <c r="F41" s="57" t="e">
        <f>'BAR BB| Open rates'!#REF!*0.85*0.85</f>
        <v>#REF!</v>
      </c>
    </row>
    <row r="42" spans="1:6" s="33" customFormat="1" x14ac:dyDescent="0.2">
      <c r="A42" s="237">
        <v>2</v>
      </c>
      <c r="B42" s="57" t="e">
        <f>'BAR BB| Open rates'!#REF!*0.85*0.85</f>
        <v>#REF!</v>
      </c>
      <c r="C42" s="57" t="e">
        <f>'BAR BB| Open rates'!#REF!*0.85*0.85</f>
        <v>#REF!</v>
      </c>
      <c r="D42" s="57" t="e">
        <f>'BAR BB| Open rates'!#REF!*0.85*0.85</f>
        <v>#REF!</v>
      </c>
      <c r="E42" s="57" t="e">
        <f>'BAR BB| Open rates'!#REF!*0.85*0.85</f>
        <v>#REF!</v>
      </c>
      <c r="F42" s="57" t="e">
        <f>'BAR BB| Open rates'!#REF!*0.85*0.85</f>
        <v>#REF!</v>
      </c>
    </row>
    <row r="43" spans="1:6" s="33" customFormat="1" x14ac:dyDescent="0.2">
      <c r="A43" s="237">
        <v>3</v>
      </c>
      <c r="B43" s="57" t="e">
        <f>'BAR BB| Open rates'!#REF!*0.85*0.85</f>
        <v>#REF!</v>
      </c>
      <c r="C43" s="57" t="e">
        <f>'BAR BB| Open rates'!#REF!*0.85*0.85</f>
        <v>#REF!</v>
      </c>
      <c r="D43" s="57" t="e">
        <f>'BAR BB| Open rates'!#REF!*0.85*0.85</f>
        <v>#REF!</v>
      </c>
      <c r="E43" s="57" t="e">
        <f>'BAR BB| Open rates'!#REF!*0.85*0.85</f>
        <v>#REF!</v>
      </c>
      <c r="F43" s="57" t="e">
        <f>'BAR BB| Open rates'!#REF!*0.85*0.85</f>
        <v>#REF!</v>
      </c>
    </row>
    <row r="44" spans="1:6" s="33" customFormat="1" x14ac:dyDescent="0.2">
      <c r="A44" s="237">
        <v>4</v>
      </c>
      <c r="B44" s="57" t="e">
        <f>'BAR BB| Open rates'!#REF!*0.85*0.85</f>
        <v>#REF!</v>
      </c>
      <c r="C44" s="57" t="e">
        <f>'BAR BB| Open rates'!#REF!*0.85*0.85</f>
        <v>#REF!</v>
      </c>
      <c r="D44" s="57" t="e">
        <f>'BAR BB| Open rates'!#REF!*0.85*0.85</f>
        <v>#REF!</v>
      </c>
      <c r="E44" s="57" t="e">
        <f>'BAR BB| Open rates'!#REF!*0.85*0.85</f>
        <v>#REF!</v>
      </c>
      <c r="F44" s="57" t="e">
        <f>'BAR BB| Open rates'!#REF!*0.85*0.85</f>
        <v>#REF!</v>
      </c>
    </row>
    <row r="45" spans="1:6" s="33" customFormat="1" x14ac:dyDescent="0.2">
      <c r="A45" s="237">
        <v>5</v>
      </c>
      <c r="B45" s="57" t="e">
        <f>'BAR BB| Open rates'!#REF!*0.85*0.85</f>
        <v>#REF!</v>
      </c>
      <c r="C45" s="57" t="e">
        <f>'BAR BB| Open rates'!#REF!*0.85*0.85</f>
        <v>#REF!</v>
      </c>
      <c r="D45" s="57" t="e">
        <f>'BAR BB| Open rates'!#REF!*0.85*0.85</f>
        <v>#REF!</v>
      </c>
      <c r="E45" s="57" t="e">
        <f>'BAR BB| Open rates'!#REF!*0.85*0.85</f>
        <v>#REF!</v>
      </c>
      <c r="F45" s="57" t="e">
        <f>'BAR BB| Open rates'!#REF!*0.85*0.85</f>
        <v>#REF!</v>
      </c>
    </row>
    <row r="46" spans="1:6" s="33" customFormat="1" x14ac:dyDescent="0.2">
      <c r="A46" s="237">
        <v>6</v>
      </c>
      <c r="B46" s="57" t="e">
        <f>'BAR BB| Open rates'!#REF!*0.85*0.85</f>
        <v>#REF!</v>
      </c>
      <c r="C46" s="57" t="e">
        <f>'BAR BB| Open rates'!#REF!*0.85*0.85</f>
        <v>#REF!</v>
      </c>
      <c r="D46" s="57" t="e">
        <f>'BAR BB| Open rates'!#REF!*0.85*0.85</f>
        <v>#REF!</v>
      </c>
      <c r="E46" s="57" t="e">
        <f>'BAR BB| Open rates'!#REF!*0.85*0.85</f>
        <v>#REF!</v>
      </c>
      <c r="F46" s="57" t="e">
        <f>'BAR BB| Open rates'!#REF!*0.85*0.85</f>
        <v>#REF!</v>
      </c>
    </row>
    <row r="47" spans="1:6" s="33" customFormat="1" x14ac:dyDescent="0.2">
      <c r="A47" s="237">
        <v>7</v>
      </c>
      <c r="B47" s="57" t="e">
        <f>'BAR BB| Open rates'!#REF!*0.85*0.85</f>
        <v>#REF!</v>
      </c>
      <c r="C47" s="57" t="e">
        <f>'BAR BB| Open rates'!#REF!*0.85*0.85</f>
        <v>#REF!</v>
      </c>
      <c r="D47" s="57" t="e">
        <f>'BAR BB| Open rates'!#REF!*0.85*0.85</f>
        <v>#REF!</v>
      </c>
      <c r="E47" s="57" t="e">
        <f>'BAR BB| Open rates'!#REF!*0.85*0.85</f>
        <v>#REF!</v>
      </c>
      <c r="F47" s="57" t="e">
        <f>'BAR BB| Open rates'!#REF!*0.85*0.85</f>
        <v>#REF!</v>
      </c>
    </row>
    <row r="48" spans="1:6" s="33" customFormat="1" x14ac:dyDescent="0.2">
      <c r="A48" s="237">
        <v>8</v>
      </c>
      <c r="B48" s="57" t="e">
        <f>'BAR BB| Open rates'!#REF!*0.85*0.85</f>
        <v>#REF!</v>
      </c>
      <c r="C48" s="57" t="e">
        <f>'BAR BB| Open rates'!#REF!*0.85*0.85</f>
        <v>#REF!</v>
      </c>
      <c r="D48" s="57" t="e">
        <f>'BAR BB| Open rates'!#REF!*0.85*0.85</f>
        <v>#REF!</v>
      </c>
      <c r="E48" s="57" t="e">
        <f>'BAR BB| Open rates'!#REF!*0.85*0.85</f>
        <v>#REF!</v>
      </c>
      <c r="F48" s="57" t="e">
        <f>'BAR BB| Open rates'!#REF!*0.85*0.85</f>
        <v>#REF!</v>
      </c>
    </row>
    <row r="49" spans="1:6" s="33" customFormat="1" x14ac:dyDescent="0.2">
      <c r="A49" s="236" t="s">
        <v>72</v>
      </c>
      <c r="B49" s="57"/>
      <c r="C49" s="57"/>
      <c r="D49" s="57"/>
      <c r="E49" s="57"/>
      <c r="F49" s="57"/>
    </row>
    <row r="50" spans="1:6" s="33" customFormat="1" x14ac:dyDescent="0.2">
      <c r="A50" s="237">
        <v>1</v>
      </c>
      <c r="B50" s="57" t="e">
        <f>'BAR BB| Open rates'!#REF!*0.85*0.85</f>
        <v>#REF!</v>
      </c>
      <c r="C50" s="57" t="e">
        <f>'BAR BB| Open rates'!#REF!*0.85*0.85</f>
        <v>#REF!</v>
      </c>
      <c r="D50" s="57" t="e">
        <f>'BAR BB| Open rates'!#REF!*0.85*0.85</f>
        <v>#REF!</v>
      </c>
      <c r="E50" s="57" t="e">
        <f>'BAR BB| Open rates'!#REF!*0.85*0.85</f>
        <v>#REF!</v>
      </c>
      <c r="F50" s="57" t="e">
        <f>'BAR BB| Open rates'!#REF!*0.85*0.85</f>
        <v>#REF!</v>
      </c>
    </row>
    <row r="51" spans="1:6" s="33" customFormat="1" x14ac:dyDescent="0.2">
      <c r="A51" s="237">
        <v>2</v>
      </c>
      <c r="B51" s="57" t="e">
        <f>'BAR BB| Open rates'!#REF!*0.85*0.85</f>
        <v>#REF!</v>
      </c>
      <c r="C51" s="57" t="e">
        <f>'BAR BB| Open rates'!#REF!*0.85*0.85</f>
        <v>#REF!</v>
      </c>
      <c r="D51" s="57" t="e">
        <f>'BAR BB| Open rates'!#REF!*0.85*0.85</f>
        <v>#REF!</v>
      </c>
      <c r="E51" s="57" t="e">
        <f>'BAR BB| Open rates'!#REF!*0.85*0.85</f>
        <v>#REF!</v>
      </c>
      <c r="F51" s="57" t="e">
        <f>'BAR BB| Open rates'!#REF!*0.85*0.85</f>
        <v>#REF!</v>
      </c>
    </row>
    <row r="52" spans="1:6" s="33" customFormat="1" ht="24" x14ac:dyDescent="0.2">
      <c r="A52" s="236" t="s">
        <v>184</v>
      </c>
      <c r="B52" s="57"/>
      <c r="C52" s="57"/>
      <c r="D52" s="57"/>
      <c r="E52" s="57"/>
      <c r="F52" s="57"/>
    </row>
    <row r="53" spans="1:6" s="33" customFormat="1" x14ac:dyDescent="0.2">
      <c r="A53" s="237">
        <v>1</v>
      </c>
      <c r="B53" s="57" t="e">
        <f>'BAR BB| Open rates'!#REF!*0.85*0.85</f>
        <v>#REF!</v>
      </c>
      <c r="C53" s="57" t="e">
        <f>'BAR BB| Open rates'!#REF!*0.85*0.85</f>
        <v>#REF!</v>
      </c>
      <c r="D53" s="57" t="e">
        <f>'BAR BB| Open rates'!#REF!*0.85*0.85</f>
        <v>#REF!</v>
      </c>
      <c r="E53" s="57" t="e">
        <f>'BAR BB| Open rates'!#REF!*0.85*0.85</f>
        <v>#REF!</v>
      </c>
      <c r="F53" s="57" t="e">
        <f>'BAR BB| Open rates'!#REF!*0.85*0.85</f>
        <v>#REF!</v>
      </c>
    </row>
    <row r="54" spans="1:6" s="33" customFormat="1" x14ac:dyDescent="0.2">
      <c r="A54" s="237">
        <v>2</v>
      </c>
      <c r="B54" s="57" t="e">
        <f>'BAR BB| Open rates'!#REF!*0.85*0.85</f>
        <v>#REF!</v>
      </c>
      <c r="C54" s="57" t="e">
        <f>'BAR BB| Open rates'!#REF!*0.85*0.85</f>
        <v>#REF!</v>
      </c>
      <c r="D54" s="57" t="e">
        <f>'BAR BB| Open rates'!#REF!*0.85*0.85</f>
        <v>#REF!</v>
      </c>
      <c r="E54" s="57" t="e">
        <f>'BAR BB| Open rates'!#REF!*0.85*0.85</f>
        <v>#REF!</v>
      </c>
      <c r="F54" s="57" t="e">
        <f>'BAR BB| Open rates'!#REF!*0.85*0.85</f>
        <v>#REF!</v>
      </c>
    </row>
    <row r="55" spans="1:6" s="33" customFormat="1" x14ac:dyDescent="0.2">
      <c r="A55" s="237">
        <v>3</v>
      </c>
      <c r="B55" s="57" t="e">
        <f>'BAR BB| Open rates'!#REF!*0.85*0.85</f>
        <v>#REF!</v>
      </c>
      <c r="C55" s="57" t="e">
        <f>'BAR BB| Open rates'!#REF!*0.85*0.85</f>
        <v>#REF!</v>
      </c>
      <c r="D55" s="57" t="e">
        <f>'BAR BB| Open rates'!#REF!*0.85*0.85</f>
        <v>#REF!</v>
      </c>
      <c r="E55" s="57" t="e">
        <f>'BAR BB| Open rates'!#REF!*0.85*0.85</f>
        <v>#REF!</v>
      </c>
      <c r="F55" s="57" t="e">
        <f>'BAR BB| Open rates'!#REF!*0.85*0.85</f>
        <v>#REF!</v>
      </c>
    </row>
    <row r="56" spans="1:6" s="33" customFormat="1" x14ac:dyDescent="0.2">
      <c r="A56" s="237">
        <v>4</v>
      </c>
      <c r="B56" s="57" t="e">
        <f>'BAR BB| Open rates'!#REF!*0.85*0.85</f>
        <v>#REF!</v>
      </c>
      <c r="C56" s="57" t="e">
        <f>'BAR BB| Open rates'!#REF!*0.85*0.85</f>
        <v>#REF!</v>
      </c>
      <c r="D56" s="57" t="e">
        <f>'BAR BB| Open rates'!#REF!*0.85*0.85</f>
        <v>#REF!</v>
      </c>
      <c r="E56" s="57" t="e">
        <f>'BAR BB| Open rates'!#REF!*0.85*0.85</f>
        <v>#REF!</v>
      </c>
      <c r="F56" s="57" t="e">
        <f>'BAR BB| Open rates'!#REF!*0.85*0.85</f>
        <v>#REF!</v>
      </c>
    </row>
    <row r="57" spans="1:6" s="33" customFormat="1" x14ac:dyDescent="0.2">
      <c r="A57" s="237">
        <v>5</v>
      </c>
      <c r="B57" s="57" t="e">
        <f>'BAR BB| Open rates'!#REF!*0.85*0.85</f>
        <v>#REF!</v>
      </c>
      <c r="C57" s="57" t="e">
        <f>'BAR BB| Open rates'!#REF!*0.85*0.85</f>
        <v>#REF!</v>
      </c>
      <c r="D57" s="57" t="e">
        <f>'BAR BB| Open rates'!#REF!*0.85*0.85</f>
        <v>#REF!</v>
      </c>
      <c r="E57" s="57" t="e">
        <f>'BAR BB| Open rates'!#REF!*0.85*0.85</f>
        <v>#REF!</v>
      </c>
      <c r="F57" s="57" t="e">
        <f>'BAR BB| Open rates'!#REF!*0.85*0.85</f>
        <v>#REF!</v>
      </c>
    </row>
    <row r="58" spans="1:6" s="33" customFormat="1" x14ac:dyDescent="0.2">
      <c r="A58" s="237">
        <v>6</v>
      </c>
      <c r="B58" s="57" t="e">
        <f>'BAR BB| Open rates'!#REF!*0.85*0.85</f>
        <v>#REF!</v>
      </c>
      <c r="C58" s="57" t="e">
        <f>'BAR BB| Open rates'!#REF!*0.85*0.85</f>
        <v>#REF!</v>
      </c>
      <c r="D58" s="57" t="e">
        <f>'BAR BB| Open rates'!#REF!*0.85*0.85</f>
        <v>#REF!</v>
      </c>
      <c r="E58" s="57" t="e">
        <f>'BAR BB| Open rates'!#REF!*0.85*0.85</f>
        <v>#REF!</v>
      </c>
      <c r="F58" s="57" t="e">
        <f>'BAR BB| Open rates'!#REF!*0.85*0.85</f>
        <v>#REF!</v>
      </c>
    </row>
    <row r="59" spans="1:6" s="33" customFormat="1" x14ac:dyDescent="0.2">
      <c r="A59" s="89"/>
    </row>
    <row r="60" spans="1:6" s="33" customFormat="1" x14ac:dyDescent="0.2">
      <c r="A60" s="89"/>
    </row>
    <row r="61" spans="1:6" s="33" customFormat="1" x14ac:dyDescent="0.2">
      <c r="A61" s="330" t="s">
        <v>172</v>
      </c>
    </row>
    <row r="62" spans="1:6" s="33" customFormat="1" x14ac:dyDescent="0.2">
      <c r="A62" s="330"/>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06"/>
  <sheetViews>
    <sheetView workbookViewId="0">
      <pane xSplit="1" ySplit="4" topLeftCell="B5"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ht="13.5" customHeight="1" x14ac:dyDescent="0.2">
      <c r="A1" s="63" t="s">
        <v>61</v>
      </c>
    </row>
    <row r="2" spans="1:6" x14ac:dyDescent="0.2">
      <c r="A2" s="11" t="s">
        <v>147</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268" t="e">
        <f>'BAR BB| Open rates'!#REF!*0.85*0.9</f>
        <v>#REF!</v>
      </c>
      <c r="C6" s="268" t="e">
        <f>'BAR BB| Open rates'!#REF!*0.85*0.9</f>
        <v>#REF!</v>
      </c>
      <c r="D6" s="268" t="e">
        <f>'BAR BB| Open rates'!#REF!*0.85*0.9</f>
        <v>#REF!</v>
      </c>
      <c r="E6" s="268" t="e">
        <f>'BAR BB| Open rates'!#REF!*0.85*0.9</f>
        <v>#REF!</v>
      </c>
      <c r="F6" s="268" t="e">
        <f>'BAR BB| Open rates'!#REF!*0.85*0.9</f>
        <v>#REF!</v>
      </c>
    </row>
    <row r="7" spans="1:6" s="36" customFormat="1" ht="12" customHeight="1" x14ac:dyDescent="0.2">
      <c r="A7" s="183">
        <v>2</v>
      </c>
      <c r="B7" s="268" t="e">
        <f>'BAR BB| Open rates'!#REF!*0.85*0.9</f>
        <v>#REF!</v>
      </c>
      <c r="C7" s="268" t="e">
        <f>'BAR BB| Open rates'!#REF!*0.85*0.9</f>
        <v>#REF!</v>
      </c>
      <c r="D7" s="268" t="e">
        <f>'BAR BB| Open rates'!#REF!*0.85*0.9</f>
        <v>#REF!</v>
      </c>
      <c r="E7" s="268" t="e">
        <f>'BAR BB| Open rates'!#REF!*0.85*0.9</f>
        <v>#REF!</v>
      </c>
      <c r="F7" s="268" t="e">
        <f>'BAR BB| Open rates'!#REF!*0.85*0.9</f>
        <v>#REF!</v>
      </c>
    </row>
    <row r="8" spans="1:6" s="36" customFormat="1" ht="12" customHeight="1" x14ac:dyDescent="0.2">
      <c r="A8" s="236" t="s">
        <v>175</v>
      </c>
      <c r="B8" s="268"/>
      <c r="C8" s="268"/>
      <c r="D8" s="268"/>
      <c r="E8" s="268"/>
      <c r="F8" s="268"/>
    </row>
    <row r="9" spans="1:6" s="36" customFormat="1" ht="12" customHeight="1" x14ac:dyDescent="0.2">
      <c r="A9" s="237">
        <v>1</v>
      </c>
      <c r="B9" s="268" t="e">
        <f>'BAR BB| Open rates'!#REF!*0.85*0.9</f>
        <v>#REF!</v>
      </c>
      <c r="C9" s="268" t="e">
        <f>'BAR BB| Open rates'!#REF!*0.85*0.9</f>
        <v>#REF!</v>
      </c>
      <c r="D9" s="268" t="e">
        <f>'BAR BB| Open rates'!#REF!*0.85*0.9</f>
        <v>#REF!</v>
      </c>
      <c r="E9" s="268" t="e">
        <f>'BAR BB| Open rates'!#REF!*0.85*0.9</f>
        <v>#REF!</v>
      </c>
      <c r="F9" s="268" t="e">
        <f>'BAR BB| Open rates'!#REF!*0.85*0.9</f>
        <v>#REF!</v>
      </c>
    </row>
    <row r="10" spans="1:6" s="36" customFormat="1" ht="12" customHeight="1" x14ac:dyDescent="0.2">
      <c r="A10" s="237">
        <v>2</v>
      </c>
      <c r="B10" s="268" t="e">
        <f>'BAR BB| Open rates'!#REF!*0.85*0.9</f>
        <v>#REF!</v>
      </c>
      <c r="C10" s="268" t="e">
        <f>'BAR BB| Open rates'!#REF!*0.85*0.9</f>
        <v>#REF!</v>
      </c>
      <c r="D10" s="268" t="e">
        <f>'BAR BB| Open rates'!#REF!*0.85*0.9</f>
        <v>#REF!</v>
      </c>
      <c r="E10" s="268" t="e">
        <f>'BAR BB| Open rates'!#REF!*0.85*0.9</f>
        <v>#REF!</v>
      </c>
      <c r="F10" s="268" t="e">
        <f>'BAR BB| Open rates'!#REF!*0.85*0.9</f>
        <v>#REF!</v>
      </c>
    </row>
    <row r="11" spans="1:6" s="36" customFormat="1" ht="12" customHeight="1" x14ac:dyDescent="0.2">
      <c r="A11" s="236" t="s">
        <v>176</v>
      </c>
      <c r="B11" s="268"/>
      <c r="C11" s="268"/>
      <c r="D11" s="268"/>
      <c r="E11" s="268"/>
      <c r="F11" s="268"/>
    </row>
    <row r="12" spans="1:6" s="36" customFormat="1" ht="12" customHeight="1" x14ac:dyDescent="0.2">
      <c r="A12" s="237">
        <v>1</v>
      </c>
      <c r="B12" s="268" t="e">
        <f>'BAR BB| Open rates'!#REF!*0.85*0.9</f>
        <v>#REF!</v>
      </c>
      <c r="C12" s="268" t="e">
        <f>'BAR BB| Open rates'!#REF!*0.85*0.9</f>
        <v>#REF!</v>
      </c>
      <c r="D12" s="268" t="e">
        <f>'BAR BB| Open rates'!#REF!*0.85*0.9</f>
        <v>#REF!</v>
      </c>
      <c r="E12" s="268" t="e">
        <f>'BAR BB| Open rates'!#REF!*0.85*0.9</f>
        <v>#REF!</v>
      </c>
      <c r="F12" s="268" t="e">
        <f>'BAR BB| Open rates'!#REF!*0.85*0.9</f>
        <v>#REF!</v>
      </c>
    </row>
    <row r="13" spans="1:6" s="36" customFormat="1" ht="12" customHeight="1" x14ac:dyDescent="0.2">
      <c r="A13" s="237">
        <v>2</v>
      </c>
      <c r="B13" s="268" t="e">
        <f>'BAR BB| Open rates'!#REF!*0.85*0.9</f>
        <v>#REF!</v>
      </c>
      <c r="C13" s="268" t="e">
        <f>'BAR BB| Open rates'!#REF!*0.85*0.9</f>
        <v>#REF!</v>
      </c>
      <c r="D13" s="268" t="e">
        <f>'BAR BB| Open rates'!#REF!*0.85*0.9</f>
        <v>#REF!</v>
      </c>
      <c r="E13" s="268" t="e">
        <f>'BAR BB| Open rates'!#REF!*0.85*0.9</f>
        <v>#REF!</v>
      </c>
      <c r="F13" s="268" t="e">
        <f>'BAR BB| Open rates'!#REF!*0.85*0.9</f>
        <v>#REF!</v>
      </c>
    </row>
    <row r="14" spans="1:6" s="36" customFormat="1" ht="12" customHeight="1" x14ac:dyDescent="0.2">
      <c r="A14" s="236" t="s">
        <v>177</v>
      </c>
      <c r="B14" s="268"/>
      <c r="C14" s="268"/>
      <c r="D14" s="268"/>
      <c r="E14" s="268"/>
      <c r="F14" s="268"/>
    </row>
    <row r="15" spans="1:6" s="36" customFormat="1" ht="12" customHeight="1" x14ac:dyDescent="0.2">
      <c r="A15" s="237">
        <v>1</v>
      </c>
      <c r="B15" s="268" t="e">
        <f>'BAR BB| Open rates'!#REF!*0.85*0.9</f>
        <v>#REF!</v>
      </c>
      <c r="C15" s="268" t="e">
        <f>'BAR BB| Open rates'!#REF!*0.85*0.9</f>
        <v>#REF!</v>
      </c>
      <c r="D15" s="268" t="e">
        <f>'BAR BB| Open rates'!#REF!*0.85*0.9</f>
        <v>#REF!</v>
      </c>
      <c r="E15" s="268" t="e">
        <f>'BAR BB| Open rates'!#REF!*0.85*0.9</f>
        <v>#REF!</v>
      </c>
      <c r="F15" s="268" t="e">
        <f>'BAR BB| Open rates'!#REF!*0.85*0.9</f>
        <v>#REF!</v>
      </c>
    </row>
    <row r="16" spans="1:6" s="36" customFormat="1" ht="12" customHeight="1" x14ac:dyDescent="0.2">
      <c r="A16" s="237">
        <v>2</v>
      </c>
      <c r="B16" s="268" t="e">
        <f>'BAR BB| Open rates'!#REF!*0.85*0.9</f>
        <v>#REF!</v>
      </c>
      <c r="C16" s="268" t="e">
        <f>'BAR BB| Open rates'!#REF!*0.85*0.9</f>
        <v>#REF!</v>
      </c>
      <c r="D16" s="268" t="e">
        <f>'BAR BB| Open rates'!#REF!*0.85*0.9</f>
        <v>#REF!</v>
      </c>
      <c r="E16" s="268" t="e">
        <f>'BAR BB| Open rates'!#REF!*0.85*0.9</f>
        <v>#REF!</v>
      </c>
      <c r="F16" s="268" t="e">
        <f>'BAR BB| Open rates'!#REF!*0.85*0.9</f>
        <v>#REF!</v>
      </c>
    </row>
    <row r="17" spans="1:6" s="36" customFormat="1" ht="12" customHeight="1" x14ac:dyDescent="0.2">
      <c r="A17" s="236" t="s">
        <v>178</v>
      </c>
      <c r="B17" s="268"/>
      <c r="C17" s="268"/>
      <c r="D17" s="268"/>
      <c r="E17" s="268"/>
      <c r="F17" s="268"/>
    </row>
    <row r="18" spans="1:6" s="36" customFormat="1" ht="12" customHeight="1" x14ac:dyDescent="0.2">
      <c r="A18" s="237">
        <v>1</v>
      </c>
      <c r="B18" s="268" t="e">
        <f>'BAR BB| Open rates'!#REF!*0.85*0.9</f>
        <v>#REF!</v>
      </c>
      <c r="C18" s="268" t="e">
        <f>'BAR BB| Open rates'!#REF!*0.85*0.9</f>
        <v>#REF!</v>
      </c>
      <c r="D18" s="268" t="e">
        <f>'BAR BB| Open rates'!#REF!*0.85*0.9</f>
        <v>#REF!</v>
      </c>
      <c r="E18" s="268" t="e">
        <f>'BAR BB| Open rates'!#REF!*0.85*0.9</f>
        <v>#REF!</v>
      </c>
      <c r="F18" s="268" t="e">
        <f>'BAR BB| Open rates'!#REF!*0.85*0.9</f>
        <v>#REF!</v>
      </c>
    </row>
    <row r="19" spans="1:6" s="36" customFormat="1" ht="12" customHeight="1" x14ac:dyDescent="0.2">
      <c r="A19" s="237">
        <v>2</v>
      </c>
      <c r="B19" s="268" t="e">
        <f>'BAR BB| Open rates'!#REF!*0.85*0.9</f>
        <v>#REF!</v>
      </c>
      <c r="C19" s="268" t="e">
        <f>'BAR BB| Open rates'!#REF!*0.85*0.9</f>
        <v>#REF!</v>
      </c>
      <c r="D19" s="268" t="e">
        <f>'BAR BB| Open rates'!#REF!*0.85*0.9</f>
        <v>#REF!</v>
      </c>
      <c r="E19" s="268" t="e">
        <f>'BAR BB| Open rates'!#REF!*0.85*0.9</f>
        <v>#REF!</v>
      </c>
      <c r="F19" s="268" t="e">
        <f>'BAR BB| Open rates'!#REF!*0.85*0.9</f>
        <v>#REF!</v>
      </c>
    </row>
    <row r="20" spans="1:6" s="36" customFormat="1" ht="12" customHeight="1" x14ac:dyDescent="0.2">
      <c r="A20" s="236" t="s">
        <v>179</v>
      </c>
      <c r="B20" s="268"/>
      <c r="C20" s="268"/>
      <c r="D20" s="268"/>
      <c r="E20" s="268"/>
      <c r="F20" s="268"/>
    </row>
    <row r="21" spans="1:6" s="36" customFormat="1" ht="12" customHeight="1" x14ac:dyDescent="0.2">
      <c r="A21" s="237">
        <v>1</v>
      </c>
      <c r="B21" s="268" t="e">
        <f>'BAR BB| Open rates'!#REF!*0.85*0.9</f>
        <v>#REF!</v>
      </c>
      <c r="C21" s="268" t="e">
        <f>'BAR BB| Open rates'!#REF!*0.85*0.9</f>
        <v>#REF!</v>
      </c>
      <c r="D21" s="268" t="e">
        <f>'BAR BB| Open rates'!#REF!*0.85*0.9</f>
        <v>#REF!</v>
      </c>
      <c r="E21" s="268" t="e">
        <f>'BAR BB| Open rates'!#REF!*0.85*0.9</f>
        <v>#REF!</v>
      </c>
      <c r="F21" s="268" t="e">
        <f>'BAR BB| Open rates'!#REF!*0.85*0.9</f>
        <v>#REF!</v>
      </c>
    </row>
    <row r="22" spans="1:6" s="36" customFormat="1" ht="12" customHeight="1" x14ac:dyDescent="0.2">
      <c r="A22" s="237">
        <v>2</v>
      </c>
      <c r="B22" s="268" t="e">
        <f>'BAR BB| Open rates'!#REF!*0.85*0.9</f>
        <v>#REF!</v>
      </c>
      <c r="C22" s="268" t="e">
        <f>'BAR BB| Open rates'!#REF!*0.85*0.9</f>
        <v>#REF!</v>
      </c>
      <c r="D22" s="268" t="e">
        <f>'BAR BB| Open rates'!#REF!*0.85*0.9</f>
        <v>#REF!</v>
      </c>
      <c r="E22" s="268" t="e">
        <f>'BAR BB| Open rates'!#REF!*0.85*0.9</f>
        <v>#REF!</v>
      </c>
      <c r="F22" s="268" t="e">
        <f>'BAR BB| Open rates'!#REF!*0.85*0.9</f>
        <v>#REF!</v>
      </c>
    </row>
    <row r="23" spans="1:6" s="36" customFormat="1" ht="12" customHeight="1" x14ac:dyDescent="0.2">
      <c r="A23" s="236" t="s">
        <v>180</v>
      </c>
      <c r="B23" s="268"/>
      <c r="C23" s="268"/>
      <c r="D23" s="268"/>
      <c r="E23" s="268"/>
      <c r="F23" s="268"/>
    </row>
    <row r="24" spans="1:6" s="36" customFormat="1" ht="12" customHeight="1" x14ac:dyDescent="0.2">
      <c r="A24" s="237">
        <v>1</v>
      </c>
      <c r="B24" s="268" t="e">
        <f>'BAR BB| Open rates'!#REF!*0.85*0.9</f>
        <v>#REF!</v>
      </c>
      <c r="C24" s="268" t="e">
        <f>'BAR BB| Open rates'!#REF!*0.85*0.9</f>
        <v>#REF!</v>
      </c>
      <c r="D24" s="268" t="e">
        <f>'BAR BB| Open rates'!#REF!*0.85*0.9</f>
        <v>#REF!</v>
      </c>
      <c r="E24" s="268" t="e">
        <f>'BAR BB| Open rates'!#REF!*0.85*0.9</f>
        <v>#REF!</v>
      </c>
      <c r="F24" s="268" t="e">
        <f>'BAR BB| Open rates'!#REF!*0.85*0.9</f>
        <v>#REF!</v>
      </c>
    </row>
    <row r="25" spans="1:6" s="36" customFormat="1" ht="12" customHeight="1" x14ac:dyDescent="0.2">
      <c r="A25" s="237">
        <v>2</v>
      </c>
      <c r="B25" s="268" t="e">
        <f>'BAR BB| Open rates'!#REF!*0.85*0.9</f>
        <v>#REF!</v>
      </c>
      <c r="C25" s="268" t="e">
        <f>'BAR BB| Open rates'!#REF!*0.85*0.9</f>
        <v>#REF!</v>
      </c>
      <c r="D25" s="268" t="e">
        <f>'BAR BB| Open rates'!#REF!*0.85*0.9</f>
        <v>#REF!</v>
      </c>
      <c r="E25" s="268" t="e">
        <f>'BAR BB| Open rates'!#REF!*0.85*0.9</f>
        <v>#REF!</v>
      </c>
      <c r="F25" s="268" t="e">
        <f>'BAR BB| Open rates'!#REF!*0.85*0.9</f>
        <v>#REF!</v>
      </c>
    </row>
    <row r="26" spans="1:6" s="36" customFormat="1" ht="12" customHeight="1" x14ac:dyDescent="0.2">
      <c r="A26" s="237">
        <v>3</v>
      </c>
      <c r="B26" s="268" t="e">
        <f>'BAR BB| Open rates'!#REF!*0.85*0.9</f>
        <v>#REF!</v>
      </c>
      <c r="C26" s="268" t="e">
        <f>'BAR BB| Open rates'!#REF!*0.85*0.9</f>
        <v>#REF!</v>
      </c>
      <c r="D26" s="268" t="e">
        <f>'BAR BB| Open rates'!#REF!*0.85*0.9</f>
        <v>#REF!</v>
      </c>
      <c r="E26" s="268" t="e">
        <f>'BAR BB| Open rates'!#REF!*0.85*0.9</f>
        <v>#REF!</v>
      </c>
      <c r="F26" s="268" t="e">
        <f>'BAR BB| Open rates'!#REF!*0.85*0.9</f>
        <v>#REF!</v>
      </c>
    </row>
    <row r="27" spans="1:6" s="36" customFormat="1" ht="12" customHeight="1" x14ac:dyDescent="0.2">
      <c r="A27" s="237">
        <v>4</v>
      </c>
      <c r="B27" s="268" t="e">
        <f>'BAR BB| Open rates'!#REF!*0.85*0.9</f>
        <v>#REF!</v>
      </c>
      <c r="C27" s="268" t="e">
        <f>'BAR BB| Open rates'!#REF!*0.85*0.9</f>
        <v>#REF!</v>
      </c>
      <c r="D27" s="268" t="e">
        <f>'BAR BB| Open rates'!#REF!*0.85*0.9</f>
        <v>#REF!</v>
      </c>
      <c r="E27" s="268" t="e">
        <f>'BAR BB| Open rates'!#REF!*0.85*0.9</f>
        <v>#REF!</v>
      </c>
      <c r="F27" s="268" t="e">
        <f>'BAR BB| Open rates'!#REF!*0.85*0.9</f>
        <v>#REF!</v>
      </c>
    </row>
    <row r="28" spans="1:6" s="36" customFormat="1" ht="12" customHeight="1" x14ac:dyDescent="0.2">
      <c r="A28" s="236" t="s">
        <v>181</v>
      </c>
      <c r="B28" s="268"/>
      <c r="C28" s="268"/>
      <c r="D28" s="268"/>
      <c r="E28" s="268"/>
      <c r="F28" s="268"/>
    </row>
    <row r="29" spans="1:6" s="36" customFormat="1" ht="12" customHeight="1" x14ac:dyDescent="0.2">
      <c r="A29" s="237">
        <v>1</v>
      </c>
      <c r="B29" s="268" t="e">
        <f>'BAR BB| Open rates'!#REF!*0.85*0.9</f>
        <v>#REF!</v>
      </c>
      <c r="C29" s="268" t="e">
        <f>'BAR BB| Open rates'!#REF!*0.85*0.9</f>
        <v>#REF!</v>
      </c>
      <c r="D29" s="268" t="e">
        <f>'BAR BB| Open rates'!#REF!*0.85*0.9</f>
        <v>#REF!</v>
      </c>
      <c r="E29" s="268" t="e">
        <f>'BAR BB| Open rates'!#REF!*0.85*0.9</f>
        <v>#REF!</v>
      </c>
      <c r="F29" s="268" t="e">
        <f>'BAR BB| Open rates'!#REF!*0.85*0.9</f>
        <v>#REF!</v>
      </c>
    </row>
    <row r="30" spans="1:6" s="36" customFormat="1" ht="12" customHeight="1" x14ac:dyDescent="0.2">
      <c r="A30" s="237">
        <v>2</v>
      </c>
      <c r="B30" s="268" t="e">
        <f>'BAR BB| Open rates'!#REF!*0.85*0.9</f>
        <v>#REF!</v>
      </c>
      <c r="C30" s="268" t="e">
        <f>'BAR BB| Open rates'!#REF!*0.85*0.9</f>
        <v>#REF!</v>
      </c>
      <c r="D30" s="268" t="e">
        <f>'BAR BB| Open rates'!#REF!*0.85*0.9</f>
        <v>#REF!</v>
      </c>
      <c r="E30" s="268" t="e">
        <f>'BAR BB| Open rates'!#REF!*0.85*0.9</f>
        <v>#REF!</v>
      </c>
      <c r="F30" s="268" t="e">
        <f>'BAR BB| Open rates'!#REF!*0.85*0.9</f>
        <v>#REF!</v>
      </c>
    </row>
    <row r="31" spans="1:6" s="36" customFormat="1" ht="12" customHeight="1" x14ac:dyDescent="0.2">
      <c r="A31" s="237">
        <v>3</v>
      </c>
      <c r="B31" s="268" t="e">
        <f>'BAR BB| Open rates'!#REF!*0.85*0.9</f>
        <v>#REF!</v>
      </c>
      <c r="C31" s="268" t="e">
        <f>'BAR BB| Open rates'!#REF!*0.85*0.9</f>
        <v>#REF!</v>
      </c>
      <c r="D31" s="268" t="e">
        <f>'BAR BB| Open rates'!#REF!*0.85*0.9</f>
        <v>#REF!</v>
      </c>
      <c r="E31" s="268" t="e">
        <f>'BAR BB| Open rates'!#REF!*0.85*0.9</f>
        <v>#REF!</v>
      </c>
      <c r="F31" s="268" t="e">
        <f>'BAR BB| Open rates'!#REF!*0.85*0.9</f>
        <v>#REF!</v>
      </c>
    </row>
    <row r="32" spans="1:6" s="36" customFormat="1" ht="12" customHeight="1" x14ac:dyDescent="0.2">
      <c r="A32" s="237">
        <v>4</v>
      </c>
      <c r="B32" s="268" t="e">
        <f>'BAR BB| Open rates'!#REF!*0.85*0.9</f>
        <v>#REF!</v>
      </c>
      <c r="C32" s="268" t="e">
        <f>'BAR BB| Open rates'!#REF!*0.85*0.9</f>
        <v>#REF!</v>
      </c>
      <c r="D32" s="268" t="e">
        <f>'BAR BB| Open rates'!#REF!*0.85*0.9</f>
        <v>#REF!</v>
      </c>
      <c r="E32" s="268" t="e">
        <f>'BAR BB| Open rates'!#REF!*0.85*0.9</f>
        <v>#REF!</v>
      </c>
      <c r="F32" s="268" t="e">
        <f>'BAR BB| Open rates'!#REF!*0.85*0.9</f>
        <v>#REF!</v>
      </c>
    </row>
    <row r="33" spans="1:6" s="36" customFormat="1" ht="12" customHeight="1" x14ac:dyDescent="0.2">
      <c r="A33" s="236" t="s">
        <v>182</v>
      </c>
      <c r="B33" s="268"/>
      <c r="C33" s="268"/>
      <c r="D33" s="268"/>
      <c r="E33" s="268"/>
      <c r="F33" s="268"/>
    </row>
    <row r="34" spans="1:6" s="36" customFormat="1" ht="12" customHeight="1" x14ac:dyDescent="0.2">
      <c r="A34" s="237">
        <v>1</v>
      </c>
      <c r="B34" s="268" t="e">
        <f>'BAR BB| Open rates'!#REF!*0.85*0.9</f>
        <v>#REF!</v>
      </c>
      <c r="C34" s="268" t="e">
        <f>'BAR BB| Open rates'!#REF!*0.85*0.9</f>
        <v>#REF!</v>
      </c>
      <c r="D34" s="268" t="e">
        <f>'BAR BB| Open rates'!#REF!*0.85*0.9</f>
        <v>#REF!</v>
      </c>
      <c r="E34" s="268" t="e">
        <f>'BAR BB| Open rates'!#REF!*0.85*0.9</f>
        <v>#REF!</v>
      </c>
      <c r="F34" s="268" t="e">
        <f>'BAR BB| Open rates'!#REF!*0.85*0.9</f>
        <v>#REF!</v>
      </c>
    </row>
    <row r="35" spans="1:6" s="36" customFormat="1" ht="12" customHeight="1" x14ac:dyDescent="0.2">
      <c r="A35" s="237">
        <v>2</v>
      </c>
      <c r="B35" s="268" t="e">
        <f>'BAR BB| Open rates'!#REF!*0.85*0.9</f>
        <v>#REF!</v>
      </c>
      <c r="C35" s="268" t="e">
        <f>'BAR BB| Open rates'!#REF!*0.85*0.9</f>
        <v>#REF!</v>
      </c>
      <c r="D35" s="268" t="e">
        <f>'BAR BB| Open rates'!#REF!*0.85*0.9</f>
        <v>#REF!</v>
      </c>
      <c r="E35" s="268" t="e">
        <f>'BAR BB| Open rates'!#REF!*0.85*0.9</f>
        <v>#REF!</v>
      </c>
      <c r="F35" s="268" t="e">
        <f>'BAR BB| Open rates'!#REF!*0.85*0.9</f>
        <v>#REF!</v>
      </c>
    </row>
    <row r="36" spans="1:6" s="36" customFormat="1" ht="12" customHeight="1" x14ac:dyDescent="0.2">
      <c r="A36" s="237">
        <v>3</v>
      </c>
      <c r="B36" s="268" t="e">
        <f>'BAR BB| Open rates'!#REF!*0.85*0.9</f>
        <v>#REF!</v>
      </c>
      <c r="C36" s="268" t="e">
        <f>'BAR BB| Open rates'!#REF!*0.85*0.9</f>
        <v>#REF!</v>
      </c>
      <c r="D36" s="268" t="e">
        <f>'BAR BB| Open rates'!#REF!*0.85*0.9</f>
        <v>#REF!</v>
      </c>
      <c r="E36" s="268" t="e">
        <f>'BAR BB| Open rates'!#REF!*0.85*0.9</f>
        <v>#REF!</v>
      </c>
      <c r="F36" s="268" t="e">
        <f>'BAR BB| Open rates'!#REF!*0.85*0.9</f>
        <v>#REF!</v>
      </c>
    </row>
    <row r="37" spans="1:6" s="36" customFormat="1" ht="12" customHeight="1" x14ac:dyDescent="0.2">
      <c r="A37" s="237">
        <v>4</v>
      </c>
      <c r="B37" s="268" t="e">
        <f>'BAR BB| Open rates'!#REF!*0.85*0.9</f>
        <v>#REF!</v>
      </c>
      <c r="C37" s="268" t="e">
        <f>'BAR BB| Open rates'!#REF!*0.85*0.9</f>
        <v>#REF!</v>
      </c>
      <c r="D37" s="268" t="e">
        <f>'BAR BB| Open rates'!#REF!*0.85*0.9</f>
        <v>#REF!</v>
      </c>
      <c r="E37" s="268" t="e">
        <f>'BAR BB| Open rates'!#REF!*0.85*0.9</f>
        <v>#REF!</v>
      </c>
      <c r="F37" s="268" t="e">
        <f>'BAR BB| Open rates'!#REF!*0.85*0.9</f>
        <v>#REF!</v>
      </c>
    </row>
    <row r="38" spans="1:6" s="36" customFormat="1" ht="12" customHeight="1" x14ac:dyDescent="0.2">
      <c r="A38" s="237">
        <v>5</v>
      </c>
      <c r="B38" s="268" t="e">
        <f>'BAR BB| Open rates'!#REF!*0.85*0.9</f>
        <v>#REF!</v>
      </c>
      <c r="C38" s="268" t="e">
        <f>'BAR BB| Open rates'!#REF!*0.85*0.9</f>
        <v>#REF!</v>
      </c>
      <c r="D38" s="268" t="e">
        <f>'BAR BB| Open rates'!#REF!*0.85*0.9</f>
        <v>#REF!</v>
      </c>
      <c r="E38" s="268" t="e">
        <f>'BAR BB| Open rates'!#REF!*0.85*0.9</f>
        <v>#REF!</v>
      </c>
      <c r="F38" s="268" t="e">
        <f>'BAR BB| Open rates'!#REF!*0.85*0.9</f>
        <v>#REF!</v>
      </c>
    </row>
    <row r="39" spans="1:6" s="36" customFormat="1" ht="12" customHeight="1" x14ac:dyDescent="0.2">
      <c r="A39" s="237">
        <v>6</v>
      </c>
      <c r="B39" s="268" t="e">
        <f>'BAR BB| Open rates'!#REF!*0.85*0.9</f>
        <v>#REF!</v>
      </c>
      <c r="C39" s="268" t="e">
        <f>'BAR BB| Open rates'!#REF!*0.85*0.9</f>
        <v>#REF!</v>
      </c>
      <c r="D39" s="268" t="e">
        <f>'BAR BB| Open rates'!#REF!*0.85*0.9</f>
        <v>#REF!</v>
      </c>
      <c r="E39" s="268" t="e">
        <f>'BAR BB| Open rates'!#REF!*0.85*0.9</f>
        <v>#REF!</v>
      </c>
      <c r="F39" s="268" t="e">
        <f>'BAR BB| Open rates'!#REF!*0.85*0.9</f>
        <v>#REF!</v>
      </c>
    </row>
    <row r="40" spans="1:6" s="36" customFormat="1" ht="12" customHeight="1" x14ac:dyDescent="0.2">
      <c r="A40" s="236" t="s">
        <v>183</v>
      </c>
      <c r="B40" s="268"/>
      <c r="C40" s="268"/>
      <c r="D40" s="268"/>
      <c r="E40" s="268"/>
      <c r="F40" s="268"/>
    </row>
    <row r="41" spans="1:6" s="36" customFormat="1" ht="12" customHeight="1" x14ac:dyDescent="0.2">
      <c r="A41" s="237">
        <v>1</v>
      </c>
      <c r="B41" s="268" t="e">
        <f>'BAR BB| Open rates'!#REF!*0.85*0.9</f>
        <v>#REF!</v>
      </c>
      <c r="C41" s="268" t="e">
        <f>'BAR BB| Open rates'!#REF!*0.85*0.9</f>
        <v>#REF!</v>
      </c>
      <c r="D41" s="268" t="e">
        <f>'BAR BB| Open rates'!#REF!*0.85*0.9</f>
        <v>#REF!</v>
      </c>
      <c r="E41" s="268" t="e">
        <f>'BAR BB| Open rates'!#REF!*0.85*0.9</f>
        <v>#REF!</v>
      </c>
      <c r="F41" s="268" t="e">
        <f>'BAR BB| Open rates'!#REF!*0.85*0.9</f>
        <v>#REF!</v>
      </c>
    </row>
    <row r="42" spans="1:6" s="36" customFormat="1" ht="12" customHeight="1" x14ac:dyDescent="0.2">
      <c r="A42" s="237">
        <v>2</v>
      </c>
      <c r="B42" s="268" t="e">
        <f>'BAR BB| Open rates'!#REF!*0.85*0.9</f>
        <v>#REF!</v>
      </c>
      <c r="C42" s="268" t="e">
        <f>'BAR BB| Open rates'!#REF!*0.85*0.9</f>
        <v>#REF!</v>
      </c>
      <c r="D42" s="268" t="e">
        <f>'BAR BB| Open rates'!#REF!*0.85*0.9</f>
        <v>#REF!</v>
      </c>
      <c r="E42" s="268" t="e">
        <f>'BAR BB| Open rates'!#REF!*0.85*0.9</f>
        <v>#REF!</v>
      </c>
      <c r="F42" s="268" t="e">
        <f>'BAR BB| Open rates'!#REF!*0.85*0.9</f>
        <v>#REF!</v>
      </c>
    </row>
    <row r="43" spans="1:6" s="36" customFormat="1" ht="12" customHeight="1" x14ac:dyDescent="0.2">
      <c r="A43" s="237">
        <v>3</v>
      </c>
      <c r="B43" s="268" t="e">
        <f>'BAR BB| Open rates'!#REF!*0.85*0.9</f>
        <v>#REF!</v>
      </c>
      <c r="C43" s="268" t="e">
        <f>'BAR BB| Open rates'!#REF!*0.85*0.9</f>
        <v>#REF!</v>
      </c>
      <c r="D43" s="268" t="e">
        <f>'BAR BB| Open rates'!#REF!*0.85*0.9</f>
        <v>#REF!</v>
      </c>
      <c r="E43" s="268" t="e">
        <f>'BAR BB| Open rates'!#REF!*0.85*0.9</f>
        <v>#REF!</v>
      </c>
      <c r="F43" s="268" t="e">
        <f>'BAR BB| Open rates'!#REF!*0.85*0.9</f>
        <v>#REF!</v>
      </c>
    </row>
    <row r="44" spans="1:6" s="36" customFormat="1" ht="12" customHeight="1" x14ac:dyDescent="0.2">
      <c r="A44" s="237">
        <v>4</v>
      </c>
      <c r="B44" s="268" t="e">
        <f>'BAR BB| Open rates'!#REF!*0.85*0.9</f>
        <v>#REF!</v>
      </c>
      <c r="C44" s="268" t="e">
        <f>'BAR BB| Open rates'!#REF!*0.85*0.9</f>
        <v>#REF!</v>
      </c>
      <c r="D44" s="268" t="e">
        <f>'BAR BB| Open rates'!#REF!*0.85*0.9</f>
        <v>#REF!</v>
      </c>
      <c r="E44" s="268" t="e">
        <f>'BAR BB| Open rates'!#REF!*0.85*0.9</f>
        <v>#REF!</v>
      </c>
      <c r="F44" s="268" t="e">
        <f>'BAR BB| Open rates'!#REF!*0.85*0.9</f>
        <v>#REF!</v>
      </c>
    </row>
    <row r="45" spans="1:6" s="36" customFormat="1" ht="12" customHeight="1" x14ac:dyDescent="0.2">
      <c r="A45" s="237">
        <v>5</v>
      </c>
      <c r="B45" s="268" t="e">
        <f>'BAR BB| Open rates'!#REF!*0.85*0.9</f>
        <v>#REF!</v>
      </c>
      <c r="C45" s="268" t="e">
        <f>'BAR BB| Open rates'!#REF!*0.85*0.9</f>
        <v>#REF!</v>
      </c>
      <c r="D45" s="268" t="e">
        <f>'BAR BB| Open rates'!#REF!*0.85*0.9</f>
        <v>#REF!</v>
      </c>
      <c r="E45" s="268" t="e">
        <f>'BAR BB| Open rates'!#REF!*0.85*0.9</f>
        <v>#REF!</v>
      </c>
      <c r="F45" s="268" t="e">
        <f>'BAR BB| Open rates'!#REF!*0.85*0.9</f>
        <v>#REF!</v>
      </c>
    </row>
    <row r="46" spans="1:6" s="36" customFormat="1" ht="12" customHeight="1" x14ac:dyDescent="0.2">
      <c r="A46" s="237">
        <v>6</v>
      </c>
      <c r="B46" s="268" t="e">
        <f>'BAR BB| Open rates'!#REF!*0.85*0.9</f>
        <v>#REF!</v>
      </c>
      <c r="C46" s="268" t="e">
        <f>'BAR BB| Open rates'!#REF!*0.85*0.9</f>
        <v>#REF!</v>
      </c>
      <c r="D46" s="268" t="e">
        <f>'BAR BB| Open rates'!#REF!*0.85*0.9</f>
        <v>#REF!</v>
      </c>
      <c r="E46" s="268" t="e">
        <f>'BAR BB| Open rates'!#REF!*0.85*0.9</f>
        <v>#REF!</v>
      </c>
      <c r="F46" s="268" t="e">
        <f>'BAR BB| Open rates'!#REF!*0.85*0.9</f>
        <v>#REF!</v>
      </c>
    </row>
    <row r="47" spans="1:6" s="36" customFormat="1" ht="12" customHeight="1" x14ac:dyDescent="0.2">
      <c r="A47" s="237">
        <v>7</v>
      </c>
      <c r="B47" s="268" t="e">
        <f>'BAR BB| Open rates'!#REF!*0.85*0.9</f>
        <v>#REF!</v>
      </c>
      <c r="C47" s="268" t="e">
        <f>'BAR BB| Open rates'!#REF!*0.85*0.9</f>
        <v>#REF!</v>
      </c>
      <c r="D47" s="268" t="e">
        <f>'BAR BB| Open rates'!#REF!*0.85*0.9</f>
        <v>#REF!</v>
      </c>
      <c r="E47" s="268" t="e">
        <f>'BAR BB| Open rates'!#REF!*0.85*0.9</f>
        <v>#REF!</v>
      </c>
      <c r="F47" s="268" t="e">
        <f>'BAR BB| Open rates'!#REF!*0.85*0.9</f>
        <v>#REF!</v>
      </c>
    </row>
    <row r="48" spans="1:6" s="36" customFormat="1" ht="12" customHeight="1" x14ac:dyDescent="0.2">
      <c r="A48" s="237">
        <v>8</v>
      </c>
      <c r="B48" s="268" t="e">
        <f>'BAR BB| Open rates'!#REF!*0.85*0.9</f>
        <v>#REF!</v>
      </c>
      <c r="C48" s="268" t="e">
        <f>'BAR BB| Open rates'!#REF!*0.85*0.9</f>
        <v>#REF!</v>
      </c>
      <c r="D48" s="268" t="e">
        <f>'BAR BB| Open rates'!#REF!*0.85*0.9</f>
        <v>#REF!</v>
      </c>
      <c r="E48" s="268" t="e">
        <f>'BAR BB| Open rates'!#REF!*0.85*0.9</f>
        <v>#REF!</v>
      </c>
      <c r="F48" s="268" t="e">
        <f>'BAR BB| Open rates'!#REF!*0.85*0.9</f>
        <v>#REF!</v>
      </c>
    </row>
    <row r="49" spans="1:6" s="36" customFormat="1" ht="12" customHeight="1" x14ac:dyDescent="0.2">
      <c r="A49" s="236" t="s">
        <v>72</v>
      </c>
      <c r="B49" s="268"/>
      <c r="C49" s="268"/>
      <c r="D49" s="268"/>
      <c r="E49" s="268"/>
      <c r="F49" s="268"/>
    </row>
    <row r="50" spans="1:6" s="36" customFormat="1" ht="12" customHeight="1" x14ac:dyDescent="0.2">
      <c r="A50" s="237">
        <v>1</v>
      </c>
      <c r="B50" s="268" t="e">
        <f>'BAR BB| Open rates'!#REF!*0.85*0.9</f>
        <v>#REF!</v>
      </c>
      <c r="C50" s="268" t="e">
        <f>'BAR BB| Open rates'!#REF!*0.85*0.9</f>
        <v>#REF!</v>
      </c>
      <c r="D50" s="268" t="e">
        <f>'BAR BB| Open rates'!#REF!*0.85*0.9</f>
        <v>#REF!</v>
      </c>
      <c r="E50" s="268" t="e">
        <f>'BAR BB| Open rates'!#REF!*0.85*0.9</f>
        <v>#REF!</v>
      </c>
      <c r="F50" s="268" t="e">
        <f>'BAR BB| Open rates'!#REF!*0.85*0.9</f>
        <v>#REF!</v>
      </c>
    </row>
    <row r="51" spans="1:6" s="36" customFormat="1" ht="12" customHeight="1" x14ac:dyDescent="0.2">
      <c r="A51" s="237">
        <v>2</v>
      </c>
      <c r="B51" s="268" t="e">
        <f>'BAR BB| Open rates'!#REF!*0.85*0.9</f>
        <v>#REF!</v>
      </c>
      <c r="C51" s="268" t="e">
        <f>'BAR BB| Open rates'!#REF!*0.85*0.9</f>
        <v>#REF!</v>
      </c>
      <c r="D51" s="268" t="e">
        <f>'BAR BB| Open rates'!#REF!*0.85*0.9</f>
        <v>#REF!</v>
      </c>
      <c r="E51" s="268" t="e">
        <f>'BAR BB| Open rates'!#REF!*0.85*0.9</f>
        <v>#REF!</v>
      </c>
      <c r="F51" s="268" t="e">
        <f>'BAR BB| Open rates'!#REF!*0.85*0.9</f>
        <v>#REF!</v>
      </c>
    </row>
    <row r="52" spans="1:6" s="36" customFormat="1" ht="12" customHeight="1" x14ac:dyDescent="0.2">
      <c r="A52" s="236" t="s">
        <v>184</v>
      </c>
      <c r="B52" s="268"/>
      <c r="C52" s="268"/>
      <c r="D52" s="268"/>
      <c r="E52" s="268"/>
      <c r="F52" s="268"/>
    </row>
    <row r="53" spans="1:6" s="36" customFormat="1" ht="12" customHeight="1" x14ac:dyDescent="0.2">
      <c r="A53" s="237">
        <v>1</v>
      </c>
      <c r="B53" s="268" t="e">
        <f>'BAR BB| Open rates'!#REF!*0.85*0.9</f>
        <v>#REF!</v>
      </c>
      <c r="C53" s="268" t="e">
        <f>'BAR BB| Open rates'!#REF!*0.85*0.9</f>
        <v>#REF!</v>
      </c>
      <c r="D53" s="268" t="e">
        <f>'BAR BB| Open rates'!#REF!*0.85*0.9</f>
        <v>#REF!</v>
      </c>
      <c r="E53" s="268" t="e">
        <f>'BAR BB| Open rates'!#REF!*0.85*0.9</f>
        <v>#REF!</v>
      </c>
      <c r="F53" s="268" t="e">
        <f>'BAR BB| Open rates'!#REF!*0.85*0.9</f>
        <v>#REF!</v>
      </c>
    </row>
    <row r="54" spans="1:6" s="36" customFormat="1" ht="12" customHeight="1" x14ac:dyDescent="0.2">
      <c r="A54" s="237">
        <v>2</v>
      </c>
      <c r="B54" s="268" t="e">
        <f>'BAR BB| Open rates'!#REF!*0.85*0.9</f>
        <v>#REF!</v>
      </c>
      <c r="C54" s="268" t="e">
        <f>'BAR BB| Open rates'!#REF!*0.85*0.9</f>
        <v>#REF!</v>
      </c>
      <c r="D54" s="268" t="e">
        <f>'BAR BB| Open rates'!#REF!*0.85*0.9</f>
        <v>#REF!</v>
      </c>
      <c r="E54" s="268" t="e">
        <f>'BAR BB| Open rates'!#REF!*0.85*0.9</f>
        <v>#REF!</v>
      </c>
      <c r="F54" s="268" t="e">
        <f>'BAR BB| Open rates'!#REF!*0.85*0.9</f>
        <v>#REF!</v>
      </c>
    </row>
    <row r="55" spans="1:6" s="36" customFormat="1" ht="12" customHeight="1" x14ac:dyDescent="0.2">
      <c r="A55" s="237">
        <v>3</v>
      </c>
      <c r="B55" s="268" t="e">
        <f>'BAR BB| Open rates'!#REF!*0.85*0.9</f>
        <v>#REF!</v>
      </c>
      <c r="C55" s="268" t="e">
        <f>'BAR BB| Open rates'!#REF!*0.85*0.9</f>
        <v>#REF!</v>
      </c>
      <c r="D55" s="268" t="e">
        <f>'BAR BB| Open rates'!#REF!*0.85*0.9</f>
        <v>#REF!</v>
      </c>
      <c r="E55" s="268" t="e">
        <f>'BAR BB| Open rates'!#REF!*0.85*0.9</f>
        <v>#REF!</v>
      </c>
      <c r="F55" s="268" t="e">
        <f>'BAR BB| Open rates'!#REF!*0.85*0.9</f>
        <v>#REF!</v>
      </c>
    </row>
    <row r="56" spans="1:6" s="36" customFormat="1" ht="12" customHeight="1" x14ac:dyDescent="0.2">
      <c r="A56" s="237">
        <v>4</v>
      </c>
      <c r="B56" s="268" t="e">
        <f>'BAR BB| Open rates'!#REF!*0.85*0.9</f>
        <v>#REF!</v>
      </c>
      <c r="C56" s="268" t="e">
        <f>'BAR BB| Open rates'!#REF!*0.85*0.9</f>
        <v>#REF!</v>
      </c>
      <c r="D56" s="268" t="e">
        <f>'BAR BB| Open rates'!#REF!*0.85*0.9</f>
        <v>#REF!</v>
      </c>
      <c r="E56" s="268" t="e">
        <f>'BAR BB| Open rates'!#REF!*0.85*0.9</f>
        <v>#REF!</v>
      </c>
      <c r="F56" s="268" t="e">
        <f>'BAR BB| Open rates'!#REF!*0.85*0.9</f>
        <v>#REF!</v>
      </c>
    </row>
    <row r="57" spans="1:6" s="36" customFormat="1" ht="12" customHeight="1" x14ac:dyDescent="0.2">
      <c r="A57" s="237">
        <v>5</v>
      </c>
      <c r="B57" s="268" t="e">
        <f>'BAR BB| Open rates'!#REF!*0.85*0.9</f>
        <v>#REF!</v>
      </c>
      <c r="C57" s="268" t="e">
        <f>'BAR BB| Open rates'!#REF!*0.85*0.9</f>
        <v>#REF!</v>
      </c>
      <c r="D57" s="268" t="e">
        <f>'BAR BB| Open rates'!#REF!*0.85*0.9</f>
        <v>#REF!</v>
      </c>
      <c r="E57" s="268" t="e">
        <f>'BAR BB| Open rates'!#REF!*0.85*0.9</f>
        <v>#REF!</v>
      </c>
      <c r="F57" s="268" t="e">
        <f>'BAR BB| Open rates'!#REF!*0.85*0.9</f>
        <v>#REF!</v>
      </c>
    </row>
    <row r="58" spans="1:6" s="36" customFormat="1" ht="12" customHeight="1" x14ac:dyDescent="0.2">
      <c r="A58" s="237">
        <v>6</v>
      </c>
      <c r="B58" s="268" t="e">
        <f>'BAR BB| Open rates'!#REF!*0.85*0.9</f>
        <v>#REF!</v>
      </c>
      <c r="C58" s="268" t="e">
        <f>'BAR BB| Open rates'!#REF!*0.85*0.9</f>
        <v>#REF!</v>
      </c>
      <c r="D58" s="268" t="e">
        <f>'BAR BB| Open rates'!#REF!*0.85*0.9</f>
        <v>#REF!</v>
      </c>
      <c r="E58" s="268" t="e">
        <f>'BAR BB| Open rates'!#REF!*0.85*0.9</f>
        <v>#REF!</v>
      </c>
      <c r="F58" s="268" t="e">
        <f>'BAR BB| Open rates'!#REF!*0.85*0.9</f>
        <v>#REF!</v>
      </c>
    </row>
    <row r="59" spans="1:6" s="36" customFormat="1" ht="12" customHeight="1" x14ac:dyDescent="0.2">
      <c r="A59" s="89"/>
    </row>
    <row r="60" spans="1:6" s="33" customFormat="1" x14ac:dyDescent="0.2">
      <c r="A60" s="89"/>
    </row>
    <row r="61" spans="1:6" s="33" customFormat="1" x14ac:dyDescent="0.2">
      <c r="A61" s="330" t="s">
        <v>172</v>
      </c>
    </row>
    <row r="62" spans="1:6" s="33" customFormat="1" x14ac:dyDescent="0.2">
      <c r="A62" s="330"/>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17" t="s">
        <v>54</v>
      </c>
      <c r="B27" s="318"/>
    </row>
    <row r="28" spans="1:20" customFormat="1" ht="15" customHeight="1" x14ac:dyDescent="0.2">
      <c r="A28" s="319"/>
      <c r="B28" s="320"/>
    </row>
    <row r="29" spans="1:20" s="31" customFormat="1" ht="54.75" customHeight="1" thickBot="1" x14ac:dyDescent="0.25">
      <c r="A29" s="321"/>
      <c r="B29" s="322"/>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15" t="s">
        <v>50</v>
      </c>
      <c r="B34" s="316"/>
      <c r="C34" s="316"/>
    </row>
    <row r="35" spans="1:3" customFormat="1" x14ac:dyDescent="0.2">
      <c r="A35" s="316"/>
      <c r="B35" s="316"/>
      <c r="C35" s="316"/>
    </row>
    <row r="36" spans="1:3" customFormat="1" x14ac:dyDescent="0.2">
      <c r="A36" s="316"/>
      <c r="B36" s="316"/>
      <c r="C36" s="316"/>
    </row>
    <row r="37" spans="1:3" customFormat="1" x14ac:dyDescent="0.2">
      <c r="A37" s="316"/>
      <c r="B37" s="316"/>
      <c r="C37" s="316"/>
    </row>
    <row r="38" spans="1:3" customFormat="1" x14ac:dyDescent="0.2">
      <c r="A38" s="316"/>
      <c r="B38" s="316"/>
      <c r="C38" s="316"/>
    </row>
    <row r="39" spans="1:3" customFormat="1" x14ac:dyDescent="0.2">
      <c r="A39" s="316"/>
      <c r="B39" s="316"/>
      <c r="C39" s="316"/>
    </row>
    <row r="40" spans="1:3" customFormat="1" x14ac:dyDescent="0.2">
      <c r="A40" s="316"/>
      <c r="B40" s="316"/>
      <c r="C40" s="316"/>
    </row>
    <row r="41" spans="1:3" customFormat="1" ht="270.75" customHeight="1" x14ac:dyDescent="0.2">
      <c r="A41" s="316"/>
      <c r="B41" s="316"/>
      <c r="C41" s="316"/>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666"/>
  <sheetViews>
    <sheetView workbookViewId="0">
      <pane xSplit="1" ySplit="4" topLeftCell="B5" activePane="bottomRight" state="frozen"/>
      <selection pane="topRight" activeCell="B1" sqref="B1"/>
      <selection pane="bottomLeft" activeCell="A5" sqref="A5"/>
      <selection pane="bottomRight" activeCell="F5" sqref="F5"/>
    </sheetView>
  </sheetViews>
  <sheetFormatPr defaultColWidth="9.85546875" defaultRowHeight="12.75" x14ac:dyDescent="0.2"/>
  <cols>
    <col min="1" max="1" width="36.7109375" style="32" customWidth="1"/>
    <col min="2" max="16384" width="9.85546875" style="32"/>
  </cols>
  <sheetData>
    <row r="1" spans="1:6" x14ac:dyDescent="0.2">
      <c r="A1" s="63" t="s">
        <v>61</v>
      </c>
    </row>
    <row r="2" spans="1:6" x14ac:dyDescent="0.2">
      <c r="A2" s="11" t="s">
        <v>197</v>
      </c>
    </row>
    <row r="3" spans="1:6" s="33" customFormat="1" ht="24.75" customHeight="1" x14ac:dyDescent="0.2">
      <c r="A3" s="88" t="s">
        <v>62</v>
      </c>
      <c r="B3" s="115" t="e">
        <f>'BAR BB| Open rates'!#REF!</f>
        <v>#REF!</v>
      </c>
      <c r="C3" s="115" t="e">
        <f>'BAR BB| Open rates'!#REF!</f>
        <v>#REF!</v>
      </c>
      <c r="D3" s="115" t="e">
        <f>'BAR BB| Open rates'!#REF!</f>
        <v>#REF!</v>
      </c>
      <c r="E3" s="115" t="e">
        <f>'BAR BB| Open rates'!#REF!</f>
        <v>#REF!</v>
      </c>
      <c r="F3" s="115" t="e">
        <f>'BAR BB| Open rates'!#REF!</f>
        <v>#REF!</v>
      </c>
    </row>
    <row r="4" spans="1:6" s="33" customFormat="1" ht="24.7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43" t="e">
        <f>'BAR BB| Open rates'!#REF!*0.85</f>
        <v>#REF!</v>
      </c>
      <c r="C6" s="43" t="e">
        <f>'BAR BB| Open rates'!#REF!*0.85</f>
        <v>#REF!</v>
      </c>
      <c r="D6" s="43" t="e">
        <f>'BAR BB| Open rates'!#REF!*0.85</f>
        <v>#REF!</v>
      </c>
      <c r="E6" s="43" t="e">
        <f>'BAR BB| Open rates'!#REF!*0.85</f>
        <v>#REF!</v>
      </c>
      <c r="F6" s="43" t="e">
        <f>'BAR BB| Open rates'!#REF!*0.85</f>
        <v>#REF!</v>
      </c>
    </row>
    <row r="7" spans="1:6" s="36" customFormat="1" ht="12" customHeight="1" x14ac:dyDescent="0.2">
      <c r="A7" s="183">
        <v>2</v>
      </c>
      <c r="B7" s="43" t="e">
        <f>'BAR BB| Open rates'!#REF!*0.85</f>
        <v>#REF!</v>
      </c>
      <c r="C7" s="43" t="e">
        <f>'BAR BB| Open rates'!#REF!*0.85</f>
        <v>#REF!</v>
      </c>
      <c r="D7" s="43" t="e">
        <f>'BAR BB| Open rates'!#REF!*0.85</f>
        <v>#REF!</v>
      </c>
      <c r="E7" s="43" t="e">
        <f>'BAR BB| Open rates'!#REF!*0.85</f>
        <v>#REF!</v>
      </c>
      <c r="F7" s="43" t="e">
        <f>'BAR BB| Open rates'!#REF!*0.85</f>
        <v>#REF!</v>
      </c>
    </row>
    <row r="8" spans="1:6" s="36" customFormat="1" ht="12" customHeight="1" x14ac:dyDescent="0.2">
      <c r="A8" s="236" t="s">
        <v>175</v>
      </c>
      <c r="B8" s="43"/>
      <c r="C8" s="43"/>
      <c r="D8" s="43"/>
      <c r="E8" s="43"/>
      <c r="F8" s="43"/>
    </row>
    <row r="9" spans="1:6" s="36" customFormat="1" ht="12" customHeight="1" x14ac:dyDescent="0.2">
      <c r="A9" s="237">
        <v>1</v>
      </c>
      <c r="B9" s="43" t="e">
        <f>'BAR BB| Open rates'!#REF!*0.85</f>
        <v>#REF!</v>
      </c>
      <c r="C9" s="43" t="e">
        <f>'BAR BB| Open rates'!#REF!*0.85</f>
        <v>#REF!</v>
      </c>
      <c r="D9" s="43" t="e">
        <f>'BAR BB| Open rates'!#REF!*0.85</f>
        <v>#REF!</v>
      </c>
      <c r="E9" s="43" t="e">
        <f>'BAR BB| Open rates'!#REF!*0.85</f>
        <v>#REF!</v>
      </c>
      <c r="F9" s="43" t="e">
        <f>'BAR BB| Open rates'!#REF!*0.85</f>
        <v>#REF!</v>
      </c>
    </row>
    <row r="10" spans="1:6" s="36" customFormat="1" ht="12" customHeight="1" x14ac:dyDescent="0.2">
      <c r="A10" s="237">
        <v>2</v>
      </c>
      <c r="B10" s="43" t="e">
        <f>'BAR BB| Open rates'!#REF!*0.85</f>
        <v>#REF!</v>
      </c>
      <c r="C10" s="43" t="e">
        <f>'BAR BB| Open rates'!#REF!*0.85</f>
        <v>#REF!</v>
      </c>
      <c r="D10" s="43" t="e">
        <f>'BAR BB| Open rates'!#REF!*0.85</f>
        <v>#REF!</v>
      </c>
      <c r="E10" s="43" t="e">
        <f>'BAR BB| Open rates'!#REF!*0.85</f>
        <v>#REF!</v>
      </c>
      <c r="F10" s="43" t="e">
        <f>'BAR BB| Open rates'!#REF!*0.85</f>
        <v>#REF!</v>
      </c>
    </row>
    <row r="11" spans="1:6" s="36" customFormat="1" ht="12" customHeight="1" x14ac:dyDescent="0.2">
      <c r="A11" s="236" t="s">
        <v>176</v>
      </c>
      <c r="B11" s="43"/>
      <c r="C11" s="43"/>
      <c r="D11" s="43"/>
      <c r="E11" s="43"/>
      <c r="F11" s="43"/>
    </row>
    <row r="12" spans="1:6" s="36" customFormat="1" ht="12" customHeight="1" x14ac:dyDescent="0.2">
      <c r="A12" s="237">
        <v>1</v>
      </c>
      <c r="B12" s="43" t="e">
        <f>'BAR BB| Open rates'!#REF!*0.85</f>
        <v>#REF!</v>
      </c>
      <c r="C12" s="43" t="e">
        <f>'BAR BB| Open rates'!#REF!*0.85</f>
        <v>#REF!</v>
      </c>
      <c r="D12" s="43" t="e">
        <f>'BAR BB| Open rates'!#REF!*0.85</f>
        <v>#REF!</v>
      </c>
      <c r="E12" s="43" t="e">
        <f>'BAR BB| Open rates'!#REF!*0.85</f>
        <v>#REF!</v>
      </c>
      <c r="F12" s="43" t="e">
        <f>'BAR BB| Open rates'!#REF!*0.85</f>
        <v>#REF!</v>
      </c>
    </row>
    <row r="13" spans="1:6" s="36" customFormat="1" ht="12" customHeight="1" x14ac:dyDescent="0.2">
      <c r="A13" s="237">
        <v>2</v>
      </c>
      <c r="B13" s="43" t="e">
        <f>'BAR BB| Open rates'!#REF!*0.85</f>
        <v>#REF!</v>
      </c>
      <c r="C13" s="43" t="e">
        <f>'BAR BB| Open rates'!#REF!*0.85</f>
        <v>#REF!</v>
      </c>
      <c r="D13" s="43" t="e">
        <f>'BAR BB| Open rates'!#REF!*0.85</f>
        <v>#REF!</v>
      </c>
      <c r="E13" s="43" t="e">
        <f>'BAR BB| Open rates'!#REF!*0.85</f>
        <v>#REF!</v>
      </c>
      <c r="F13" s="43" t="e">
        <f>'BAR BB| Open rates'!#REF!*0.85</f>
        <v>#REF!</v>
      </c>
    </row>
    <row r="14" spans="1:6" s="36" customFormat="1" ht="12" customHeight="1" x14ac:dyDescent="0.2">
      <c r="A14" s="236" t="s">
        <v>177</v>
      </c>
      <c r="B14" s="43"/>
      <c r="C14" s="43"/>
      <c r="D14" s="43"/>
      <c r="E14" s="43"/>
      <c r="F14" s="43"/>
    </row>
    <row r="15" spans="1:6" s="36" customFormat="1" ht="12" customHeight="1" x14ac:dyDescent="0.2">
      <c r="A15" s="237">
        <v>1</v>
      </c>
      <c r="B15" s="43" t="e">
        <f>'BAR BB| Open rates'!#REF!*0.85</f>
        <v>#REF!</v>
      </c>
      <c r="C15" s="43" t="e">
        <f>'BAR BB| Open rates'!#REF!*0.85</f>
        <v>#REF!</v>
      </c>
      <c r="D15" s="43" t="e">
        <f>'BAR BB| Open rates'!#REF!*0.85</f>
        <v>#REF!</v>
      </c>
      <c r="E15" s="43" t="e">
        <f>'BAR BB| Open rates'!#REF!*0.85</f>
        <v>#REF!</v>
      </c>
      <c r="F15" s="43" t="e">
        <f>'BAR BB| Open rates'!#REF!*0.85</f>
        <v>#REF!</v>
      </c>
    </row>
    <row r="16" spans="1:6" s="36" customFormat="1" ht="12" customHeight="1" x14ac:dyDescent="0.2">
      <c r="A16" s="237">
        <v>2</v>
      </c>
      <c r="B16" s="43" t="e">
        <f>'BAR BB| Open rates'!#REF!*0.85</f>
        <v>#REF!</v>
      </c>
      <c r="C16" s="43" t="e">
        <f>'BAR BB| Open rates'!#REF!*0.85</f>
        <v>#REF!</v>
      </c>
      <c r="D16" s="43" t="e">
        <f>'BAR BB| Open rates'!#REF!*0.85</f>
        <v>#REF!</v>
      </c>
      <c r="E16" s="43" t="e">
        <f>'BAR BB| Open rates'!#REF!*0.85</f>
        <v>#REF!</v>
      </c>
      <c r="F16" s="43" t="e">
        <f>'BAR BB| Open rates'!#REF!*0.85</f>
        <v>#REF!</v>
      </c>
    </row>
    <row r="17" spans="1:6" s="36" customFormat="1" ht="12" customHeight="1" x14ac:dyDescent="0.2">
      <c r="A17" s="236" t="s">
        <v>178</v>
      </c>
      <c r="B17" s="43"/>
      <c r="C17" s="43"/>
      <c r="D17" s="43"/>
      <c r="E17" s="43"/>
      <c r="F17" s="43"/>
    </row>
    <row r="18" spans="1:6" s="36" customFormat="1" ht="12" customHeight="1" x14ac:dyDescent="0.2">
      <c r="A18" s="237">
        <v>1</v>
      </c>
      <c r="B18" s="43" t="e">
        <f>'BAR BB| Open rates'!#REF!*0.85</f>
        <v>#REF!</v>
      </c>
      <c r="C18" s="43" t="e">
        <f>'BAR BB| Open rates'!#REF!*0.85</f>
        <v>#REF!</v>
      </c>
      <c r="D18" s="43" t="e">
        <f>'BAR BB| Open rates'!#REF!*0.85</f>
        <v>#REF!</v>
      </c>
      <c r="E18" s="43" t="e">
        <f>'BAR BB| Open rates'!#REF!*0.85</f>
        <v>#REF!</v>
      </c>
      <c r="F18" s="43" t="e">
        <f>'BAR BB| Open rates'!#REF!*0.85</f>
        <v>#REF!</v>
      </c>
    </row>
    <row r="19" spans="1:6" s="36" customFormat="1" ht="12" customHeight="1" x14ac:dyDescent="0.2">
      <c r="A19" s="237">
        <v>2</v>
      </c>
      <c r="B19" s="43" t="e">
        <f>'BAR BB| Open rates'!#REF!*0.85</f>
        <v>#REF!</v>
      </c>
      <c r="C19" s="43" t="e">
        <f>'BAR BB| Open rates'!#REF!*0.85</f>
        <v>#REF!</v>
      </c>
      <c r="D19" s="43" t="e">
        <f>'BAR BB| Open rates'!#REF!*0.85</f>
        <v>#REF!</v>
      </c>
      <c r="E19" s="43" t="e">
        <f>'BAR BB| Open rates'!#REF!*0.85</f>
        <v>#REF!</v>
      </c>
      <c r="F19" s="43" t="e">
        <f>'BAR BB| Open rates'!#REF!*0.85</f>
        <v>#REF!</v>
      </c>
    </row>
    <row r="20" spans="1:6" s="36" customFormat="1" ht="12" customHeight="1" x14ac:dyDescent="0.2">
      <c r="A20" s="236" t="s">
        <v>179</v>
      </c>
      <c r="B20" s="43"/>
      <c r="C20" s="43"/>
      <c r="D20" s="43"/>
      <c r="E20" s="43"/>
      <c r="F20" s="43"/>
    </row>
    <row r="21" spans="1:6" s="36" customFormat="1" ht="12" customHeight="1" x14ac:dyDescent="0.2">
      <c r="A21" s="237">
        <v>1</v>
      </c>
      <c r="B21" s="43" t="e">
        <f>'BAR BB| Open rates'!#REF!*0.85</f>
        <v>#REF!</v>
      </c>
      <c r="C21" s="43" t="e">
        <f>'BAR BB| Open rates'!#REF!*0.85</f>
        <v>#REF!</v>
      </c>
      <c r="D21" s="43" t="e">
        <f>'BAR BB| Open rates'!#REF!*0.85</f>
        <v>#REF!</v>
      </c>
      <c r="E21" s="43" t="e">
        <f>'BAR BB| Open rates'!#REF!*0.85</f>
        <v>#REF!</v>
      </c>
      <c r="F21" s="43" t="e">
        <f>'BAR BB| Open rates'!#REF!*0.85</f>
        <v>#REF!</v>
      </c>
    </row>
    <row r="22" spans="1:6" s="36" customFormat="1" ht="12" customHeight="1" x14ac:dyDescent="0.2">
      <c r="A22" s="237">
        <v>2</v>
      </c>
      <c r="B22" s="43" t="e">
        <f>'BAR BB| Open rates'!#REF!*0.85</f>
        <v>#REF!</v>
      </c>
      <c r="C22" s="43" t="e">
        <f>'BAR BB| Open rates'!#REF!*0.85</f>
        <v>#REF!</v>
      </c>
      <c r="D22" s="43" t="e">
        <f>'BAR BB| Open rates'!#REF!*0.85</f>
        <v>#REF!</v>
      </c>
      <c r="E22" s="43" t="e">
        <f>'BAR BB| Open rates'!#REF!*0.85</f>
        <v>#REF!</v>
      </c>
      <c r="F22" s="43" t="e">
        <f>'BAR BB| Open rates'!#REF!*0.85</f>
        <v>#REF!</v>
      </c>
    </row>
    <row r="23" spans="1:6" s="36" customFormat="1" ht="12" customHeight="1" x14ac:dyDescent="0.2">
      <c r="A23" s="236" t="s">
        <v>180</v>
      </c>
      <c r="B23" s="43"/>
      <c r="C23" s="43"/>
      <c r="D23" s="43"/>
      <c r="E23" s="43"/>
      <c r="F23" s="43"/>
    </row>
    <row r="24" spans="1:6" s="36" customFormat="1" ht="12" customHeight="1" x14ac:dyDescent="0.2">
      <c r="A24" s="237">
        <v>1</v>
      </c>
      <c r="B24" s="43" t="e">
        <f>'BAR BB| Open rates'!#REF!*0.85</f>
        <v>#REF!</v>
      </c>
      <c r="C24" s="43" t="e">
        <f>'BAR BB| Open rates'!#REF!*0.85</f>
        <v>#REF!</v>
      </c>
      <c r="D24" s="43" t="e">
        <f>'BAR BB| Open rates'!#REF!*0.85</f>
        <v>#REF!</v>
      </c>
      <c r="E24" s="43" t="e">
        <f>'BAR BB| Open rates'!#REF!*0.85</f>
        <v>#REF!</v>
      </c>
      <c r="F24" s="43" t="e">
        <f>'BAR BB| Open rates'!#REF!*0.85</f>
        <v>#REF!</v>
      </c>
    </row>
    <row r="25" spans="1:6" s="36" customFormat="1" ht="12" customHeight="1" x14ac:dyDescent="0.2">
      <c r="A25" s="237">
        <v>2</v>
      </c>
      <c r="B25" s="43" t="e">
        <f>'BAR BB| Open rates'!#REF!*0.85</f>
        <v>#REF!</v>
      </c>
      <c r="C25" s="43" t="e">
        <f>'BAR BB| Open rates'!#REF!*0.85</f>
        <v>#REF!</v>
      </c>
      <c r="D25" s="43" t="e">
        <f>'BAR BB| Open rates'!#REF!*0.85</f>
        <v>#REF!</v>
      </c>
      <c r="E25" s="43" t="e">
        <f>'BAR BB| Open rates'!#REF!*0.85</f>
        <v>#REF!</v>
      </c>
      <c r="F25" s="43" t="e">
        <f>'BAR BB| Open rates'!#REF!*0.85</f>
        <v>#REF!</v>
      </c>
    </row>
    <row r="26" spans="1:6" s="36" customFormat="1" ht="12" customHeight="1" x14ac:dyDescent="0.2">
      <c r="A26" s="237">
        <v>3</v>
      </c>
      <c r="B26" s="43" t="e">
        <f>'BAR BB| Open rates'!#REF!*0.85</f>
        <v>#REF!</v>
      </c>
      <c r="C26" s="43" t="e">
        <f>'BAR BB| Open rates'!#REF!*0.85</f>
        <v>#REF!</v>
      </c>
      <c r="D26" s="43" t="e">
        <f>'BAR BB| Open rates'!#REF!*0.85</f>
        <v>#REF!</v>
      </c>
      <c r="E26" s="43" t="e">
        <f>'BAR BB| Open rates'!#REF!*0.85</f>
        <v>#REF!</v>
      </c>
      <c r="F26" s="43" t="e">
        <f>'BAR BB| Open rates'!#REF!*0.85</f>
        <v>#REF!</v>
      </c>
    </row>
    <row r="27" spans="1:6" s="36" customFormat="1" ht="12" customHeight="1" x14ac:dyDescent="0.2">
      <c r="A27" s="237">
        <v>4</v>
      </c>
      <c r="B27" s="43" t="e">
        <f>'BAR BB| Open rates'!#REF!*0.85</f>
        <v>#REF!</v>
      </c>
      <c r="C27" s="43" t="e">
        <f>'BAR BB| Open rates'!#REF!*0.85</f>
        <v>#REF!</v>
      </c>
      <c r="D27" s="43" t="e">
        <f>'BAR BB| Open rates'!#REF!*0.85</f>
        <v>#REF!</v>
      </c>
      <c r="E27" s="43" t="e">
        <f>'BAR BB| Open rates'!#REF!*0.85</f>
        <v>#REF!</v>
      </c>
      <c r="F27" s="43" t="e">
        <f>'BAR BB| Open rates'!#REF!*0.85</f>
        <v>#REF!</v>
      </c>
    </row>
    <row r="28" spans="1:6" s="36" customFormat="1" ht="12" customHeight="1" x14ac:dyDescent="0.2">
      <c r="A28" s="236" t="s">
        <v>181</v>
      </c>
      <c r="B28" s="43"/>
      <c r="C28" s="43"/>
      <c r="D28" s="43"/>
      <c r="E28" s="43"/>
      <c r="F28" s="43"/>
    </row>
    <row r="29" spans="1:6" s="36" customFormat="1" ht="12" customHeight="1" x14ac:dyDescent="0.2">
      <c r="A29" s="237">
        <v>1</v>
      </c>
      <c r="B29" s="43" t="e">
        <f>'BAR BB| Open rates'!#REF!*0.85</f>
        <v>#REF!</v>
      </c>
      <c r="C29" s="43" t="e">
        <f>'BAR BB| Open rates'!#REF!*0.85</f>
        <v>#REF!</v>
      </c>
      <c r="D29" s="43" t="e">
        <f>'BAR BB| Open rates'!#REF!*0.85</f>
        <v>#REF!</v>
      </c>
      <c r="E29" s="43" t="e">
        <f>'BAR BB| Open rates'!#REF!*0.85</f>
        <v>#REF!</v>
      </c>
      <c r="F29" s="43" t="e">
        <f>'BAR BB| Open rates'!#REF!*0.85</f>
        <v>#REF!</v>
      </c>
    </row>
    <row r="30" spans="1:6" s="36" customFormat="1" ht="12" customHeight="1" x14ac:dyDescent="0.2">
      <c r="A30" s="237">
        <v>2</v>
      </c>
      <c r="B30" s="43" t="e">
        <f>'BAR BB| Open rates'!#REF!*0.85</f>
        <v>#REF!</v>
      </c>
      <c r="C30" s="43" t="e">
        <f>'BAR BB| Open rates'!#REF!*0.85</f>
        <v>#REF!</v>
      </c>
      <c r="D30" s="43" t="e">
        <f>'BAR BB| Open rates'!#REF!*0.85</f>
        <v>#REF!</v>
      </c>
      <c r="E30" s="43" t="e">
        <f>'BAR BB| Open rates'!#REF!*0.85</f>
        <v>#REF!</v>
      </c>
      <c r="F30" s="43" t="e">
        <f>'BAR BB| Open rates'!#REF!*0.85</f>
        <v>#REF!</v>
      </c>
    </row>
    <row r="31" spans="1:6" s="36" customFormat="1" ht="12" customHeight="1" x14ac:dyDescent="0.2">
      <c r="A31" s="237">
        <v>3</v>
      </c>
      <c r="B31" s="43" t="e">
        <f>'BAR BB| Open rates'!#REF!*0.85</f>
        <v>#REF!</v>
      </c>
      <c r="C31" s="43" t="e">
        <f>'BAR BB| Open rates'!#REF!*0.85</f>
        <v>#REF!</v>
      </c>
      <c r="D31" s="43" t="e">
        <f>'BAR BB| Open rates'!#REF!*0.85</f>
        <v>#REF!</v>
      </c>
      <c r="E31" s="43" t="e">
        <f>'BAR BB| Open rates'!#REF!*0.85</f>
        <v>#REF!</v>
      </c>
      <c r="F31" s="43" t="e">
        <f>'BAR BB| Open rates'!#REF!*0.85</f>
        <v>#REF!</v>
      </c>
    </row>
    <row r="32" spans="1:6" s="36" customFormat="1" ht="12" customHeight="1" x14ac:dyDescent="0.2">
      <c r="A32" s="237">
        <v>4</v>
      </c>
      <c r="B32" s="43" t="e">
        <f>'BAR BB| Open rates'!#REF!*0.85</f>
        <v>#REF!</v>
      </c>
      <c r="C32" s="43" t="e">
        <f>'BAR BB| Open rates'!#REF!*0.85</f>
        <v>#REF!</v>
      </c>
      <c r="D32" s="43" t="e">
        <f>'BAR BB| Open rates'!#REF!*0.85</f>
        <v>#REF!</v>
      </c>
      <c r="E32" s="43" t="e">
        <f>'BAR BB| Open rates'!#REF!*0.85</f>
        <v>#REF!</v>
      </c>
      <c r="F32" s="43" t="e">
        <f>'BAR BB| Open rates'!#REF!*0.85</f>
        <v>#REF!</v>
      </c>
    </row>
    <row r="33" spans="1:6" s="36" customFormat="1" ht="12" customHeight="1" x14ac:dyDescent="0.2">
      <c r="A33" s="236" t="s">
        <v>182</v>
      </c>
      <c r="B33" s="43"/>
      <c r="C33" s="43"/>
      <c r="D33" s="43"/>
      <c r="E33" s="43"/>
      <c r="F33" s="43"/>
    </row>
    <row r="34" spans="1:6" s="36" customFormat="1" ht="12" customHeight="1" x14ac:dyDescent="0.2">
      <c r="A34" s="237">
        <v>1</v>
      </c>
      <c r="B34" s="43" t="e">
        <f>'BAR BB| Open rates'!#REF!*0.85</f>
        <v>#REF!</v>
      </c>
      <c r="C34" s="43" t="e">
        <f>'BAR BB| Open rates'!#REF!*0.85</f>
        <v>#REF!</v>
      </c>
      <c r="D34" s="43" t="e">
        <f>'BAR BB| Open rates'!#REF!*0.85</f>
        <v>#REF!</v>
      </c>
      <c r="E34" s="43" t="e">
        <f>'BAR BB| Open rates'!#REF!*0.85</f>
        <v>#REF!</v>
      </c>
      <c r="F34" s="43" t="e">
        <f>'BAR BB| Open rates'!#REF!*0.85</f>
        <v>#REF!</v>
      </c>
    </row>
    <row r="35" spans="1:6" s="36" customFormat="1" ht="12" customHeight="1" x14ac:dyDescent="0.2">
      <c r="A35" s="237">
        <v>2</v>
      </c>
      <c r="B35" s="43" t="e">
        <f>'BAR BB| Open rates'!#REF!*0.85</f>
        <v>#REF!</v>
      </c>
      <c r="C35" s="43" t="e">
        <f>'BAR BB| Open rates'!#REF!*0.85</f>
        <v>#REF!</v>
      </c>
      <c r="D35" s="43" t="e">
        <f>'BAR BB| Open rates'!#REF!*0.85</f>
        <v>#REF!</v>
      </c>
      <c r="E35" s="43" t="e">
        <f>'BAR BB| Open rates'!#REF!*0.85</f>
        <v>#REF!</v>
      </c>
      <c r="F35" s="43" t="e">
        <f>'BAR BB| Open rates'!#REF!*0.85</f>
        <v>#REF!</v>
      </c>
    </row>
    <row r="36" spans="1:6" s="36" customFormat="1" ht="12" customHeight="1" x14ac:dyDescent="0.2">
      <c r="A36" s="237">
        <v>3</v>
      </c>
      <c r="B36" s="43" t="e">
        <f>'BAR BB| Open rates'!#REF!*0.85</f>
        <v>#REF!</v>
      </c>
      <c r="C36" s="43" t="e">
        <f>'BAR BB| Open rates'!#REF!*0.85</f>
        <v>#REF!</v>
      </c>
      <c r="D36" s="43" t="e">
        <f>'BAR BB| Open rates'!#REF!*0.85</f>
        <v>#REF!</v>
      </c>
      <c r="E36" s="43" t="e">
        <f>'BAR BB| Open rates'!#REF!*0.85</f>
        <v>#REF!</v>
      </c>
      <c r="F36" s="43" t="e">
        <f>'BAR BB| Open rates'!#REF!*0.85</f>
        <v>#REF!</v>
      </c>
    </row>
    <row r="37" spans="1:6" s="36" customFormat="1" ht="12" customHeight="1" x14ac:dyDescent="0.2">
      <c r="A37" s="237">
        <v>4</v>
      </c>
      <c r="B37" s="43" t="e">
        <f>'BAR BB| Open rates'!#REF!*0.85</f>
        <v>#REF!</v>
      </c>
      <c r="C37" s="43" t="e">
        <f>'BAR BB| Open rates'!#REF!*0.85</f>
        <v>#REF!</v>
      </c>
      <c r="D37" s="43" t="e">
        <f>'BAR BB| Open rates'!#REF!*0.85</f>
        <v>#REF!</v>
      </c>
      <c r="E37" s="43" t="e">
        <f>'BAR BB| Open rates'!#REF!*0.85</f>
        <v>#REF!</v>
      </c>
      <c r="F37" s="43" t="e">
        <f>'BAR BB| Open rates'!#REF!*0.85</f>
        <v>#REF!</v>
      </c>
    </row>
    <row r="38" spans="1:6" s="36" customFormat="1" ht="12" customHeight="1" x14ac:dyDescent="0.2">
      <c r="A38" s="237">
        <v>5</v>
      </c>
      <c r="B38" s="43" t="e">
        <f>'BAR BB| Open rates'!#REF!*0.85</f>
        <v>#REF!</v>
      </c>
      <c r="C38" s="43" t="e">
        <f>'BAR BB| Open rates'!#REF!*0.85</f>
        <v>#REF!</v>
      </c>
      <c r="D38" s="43" t="e">
        <f>'BAR BB| Open rates'!#REF!*0.85</f>
        <v>#REF!</v>
      </c>
      <c r="E38" s="43" t="e">
        <f>'BAR BB| Open rates'!#REF!*0.85</f>
        <v>#REF!</v>
      </c>
      <c r="F38" s="43" t="e">
        <f>'BAR BB| Open rates'!#REF!*0.85</f>
        <v>#REF!</v>
      </c>
    </row>
    <row r="39" spans="1:6" s="36" customFormat="1" ht="12" customHeight="1" x14ac:dyDescent="0.2">
      <c r="A39" s="237">
        <v>6</v>
      </c>
      <c r="B39" s="43" t="e">
        <f>'BAR BB| Open rates'!#REF!*0.85</f>
        <v>#REF!</v>
      </c>
      <c r="C39" s="43" t="e">
        <f>'BAR BB| Open rates'!#REF!*0.85</f>
        <v>#REF!</v>
      </c>
      <c r="D39" s="43" t="e">
        <f>'BAR BB| Open rates'!#REF!*0.85</f>
        <v>#REF!</v>
      </c>
      <c r="E39" s="43" t="e">
        <f>'BAR BB| Open rates'!#REF!*0.85</f>
        <v>#REF!</v>
      </c>
      <c r="F39" s="43" t="e">
        <f>'BAR BB| Open rates'!#REF!*0.85</f>
        <v>#REF!</v>
      </c>
    </row>
    <row r="40" spans="1:6" s="36" customFormat="1" ht="12" customHeight="1" x14ac:dyDescent="0.2">
      <c r="A40" s="236" t="s">
        <v>183</v>
      </c>
      <c r="B40" s="43"/>
      <c r="C40" s="43"/>
      <c r="D40" s="43"/>
      <c r="E40" s="43"/>
      <c r="F40" s="43"/>
    </row>
    <row r="41" spans="1:6" s="36" customFormat="1" ht="12" customHeight="1" x14ac:dyDescent="0.2">
      <c r="A41" s="237">
        <v>1</v>
      </c>
      <c r="B41" s="43" t="e">
        <f>'BAR BB| Open rates'!#REF!*0.85</f>
        <v>#REF!</v>
      </c>
      <c r="C41" s="43" t="e">
        <f>'BAR BB| Open rates'!#REF!*0.85</f>
        <v>#REF!</v>
      </c>
      <c r="D41" s="43" t="e">
        <f>'BAR BB| Open rates'!#REF!*0.85</f>
        <v>#REF!</v>
      </c>
      <c r="E41" s="43" t="e">
        <f>'BAR BB| Open rates'!#REF!*0.85</f>
        <v>#REF!</v>
      </c>
      <c r="F41" s="43" t="e">
        <f>'BAR BB| Open rates'!#REF!*0.85</f>
        <v>#REF!</v>
      </c>
    </row>
    <row r="42" spans="1:6" s="36" customFormat="1" ht="12" customHeight="1" x14ac:dyDescent="0.2">
      <c r="A42" s="237">
        <v>2</v>
      </c>
      <c r="B42" s="43" t="e">
        <f>'BAR BB| Open rates'!#REF!*0.85</f>
        <v>#REF!</v>
      </c>
      <c r="C42" s="43" t="e">
        <f>'BAR BB| Open rates'!#REF!*0.85</f>
        <v>#REF!</v>
      </c>
      <c r="D42" s="43" t="e">
        <f>'BAR BB| Open rates'!#REF!*0.85</f>
        <v>#REF!</v>
      </c>
      <c r="E42" s="43" t="e">
        <f>'BAR BB| Open rates'!#REF!*0.85</f>
        <v>#REF!</v>
      </c>
      <c r="F42" s="43" t="e">
        <f>'BAR BB| Open rates'!#REF!*0.85</f>
        <v>#REF!</v>
      </c>
    </row>
    <row r="43" spans="1:6" s="36" customFormat="1" ht="12" customHeight="1" x14ac:dyDescent="0.2">
      <c r="A43" s="237">
        <v>3</v>
      </c>
      <c r="B43" s="43" t="e">
        <f>'BAR BB| Open rates'!#REF!*0.85</f>
        <v>#REF!</v>
      </c>
      <c r="C43" s="43" t="e">
        <f>'BAR BB| Open rates'!#REF!*0.85</f>
        <v>#REF!</v>
      </c>
      <c r="D43" s="43" t="e">
        <f>'BAR BB| Open rates'!#REF!*0.85</f>
        <v>#REF!</v>
      </c>
      <c r="E43" s="43" t="e">
        <f>'BAR BB| Open rates'!#REF!*0.85</f>
        <v>#REF!</v>
      </c>
      <c r="F43" s="43" t="e">
        <f>'BAR BB| Open rates'!#REF!*0.85</f>
        <v>#REF!</v>
      </c>
    </row>
    <row r="44" spans="1:6" s="36" customFormat="1" ht="12" customHeight="1" x14ac:dyDescent="0.2">
      <c r="A44" s="237">
        <v>4</v>
      </c>
      <c r="B44" s="43" t="e">
        <f>'BAR BB| Open rates'!#REF!*0.85</f>
        <v>#REF!</v>
      </c>
      <c r="C44" s="43" t="e">
        <f>'BAR BB| Open rates'!#REF!*0.85</f>
        <v>#REF!</v>
      </c>
      <c r="D44" s="43" t="e">
        <f>'BAR BB| Open rates'!#REF!*0.85</f>
        <v>#REF!</v>
      </c>
      <c r="E44" s="43" t="e">
        <f>'BAR BB| Open rates'!#REF!*0.85</f>
        <v>#REF!</v>
      </c>
      <c r="F44" s="43" t="e">
        <f>'BAR BB| Open rates'!#REF!*0.85</f>
        <v>#REF!</v>
      </c>
    </row>
    <row r="45" spans="1:6" s="36" customFormat="1" ht="12" customHeight="1" x14ac:dyDescent="0.2">
      <c r="A45" s="237">
        <v>5</v>
      </c>
      <c r="B45" s="43" t="e">
        <f>'BAR BB| Open rates'!#REF!*0.85</f>
        <v>#REF!</v>
      </c>
      <c r="C45" s="43" t="e">
        <f>'BAR BB| Open rates'!#REF!*0.85</f>
        <v>#REF!</v>
      </c>
      <c r="D45" s="43" t="e">
        <f>'BAR BB| Open rates'!#REF!*0.85</f>
        <v>#REF!</v>
      </c>
      <c r="E45" s="43" t="e">
        <f>'BAR BB| Open rates'!#REF!*0.85</f>
        <v>#REF!</v>
      </c>
      <c r="F45" s="43" t="e">
        <f>'BAR BB| Open rates'!#REF!*0.85</f>
        <v>#REF!</v>
      </c>
    </row>
    <row r="46" spans="1:6" s="36" customFormat="1" ht="12" customHeight="1" x14ac:dyDescent="0.2">
      <c r="A46" s="237">
        <v>6</v>
      </c>
      <c r="B46" s="43" t="e">
        <f>'BAR BB| Open rates'!#REF!*0.85</f>
        <v>#REF!</v>
      </c>
      <c r="C46" s="43" t="e">
        <f>'BAR BB| Open rates'!#REF!*0.85</f>
        <v>#REF!</v>
      </c>
      <c r="D46" s="43" t="e">
        <f>'BAR BB| Open rates'!#REF!*0.85</f>
        <v>#REF!</v>
      </c>
      <c r="E46" s="43" t="e">
        <f>'BAR BB| Open rates'!#REF!*0.85</f>
        <v>#REF!</v>
      </c>
      <c r="F46" s="43" t="e">
        <f>'BAR BB| Open rates'!#REF!*0.85</f>
        <v>#REF!</v>
      </c>
    </row>
    <row r="47" spans="1:6" s="36" customFormat="1" ht="12" customHeight="1" x14ac:dyDescent="0.2">
      <c r="A47" s="237">
        <v>7</v>
      </c>
      <c r="B47" s="43" t="e">
        <f>'BAR BB| Open rates'!#REF!*0.85</f>
        <v>#REF!</v>
      </c>
      <c r="C47" s="43" t="e">
        <f>'BAR BB| Open rates'!#REF!*0.85</f>
        <v>#REF!</v>
      </c>
      <c r="D47" s="43" t="e">
        <f>'BAR BB| Open rates'!#REF!*0.85</f>
        <v>#REF!</v>
      </c>
      <c r="E47" s="43" t="e">
        <f>'BAR BB| Open rates'!#REF!*0.85</f>
        <v>#REF!</v>
      </c>
      <c r="F47" s="43" t="e">
        <f>'BAR BB| Open rates'!#REF!*0.85</f>
        <v>#REF!</v>
      </c>
    </row>
    <row r="48" spans="1:6" s="36" customFormat="1" ht="12" customHeight="1" x14ac:dyDescent="0.2">
      <c r="A48" s="237">
        <v>8</v>
      </c>
      <c r="B48" s="43" t="e">
        <f>'BAR BB| Open rates'!#REF!*0.85</f>
        <v>#REF!</v>
      </c>
      <c r="C48" s="43" t="e">
        <f>'BAR BB| Open rates'!#REF!*0.85</f>
        <v>#REF!</v>
      </c>
      <c r="D48" s="43" t="e">
        <f>'BAR BB| Open rates'!#REF!*0.85</f>
        <v>#REF!</v>
      </c>
      <c r="E48" s="43" t="e">
        <f>'BAR BB| Open rates'!#REF!*0.85</f>
        <v>#REF!</v>
      </c>
      <c r="F48" s="43" t="e">
        <f>'BAR BB| Open rates'!#REF!*0.85</f>
        <v>#REF!</v>
      </c>
    </row>
    <row r="49" spans="1:6" s="36" customFormat="1" ht="12" customHeight="1" x14ac:dyDescent="0.2">
      <c r="A49" s="236" t="s">
        <v>72</v>
      </c>
      <c r="B49" s="43"/>
      <c r="C49" s="43"/>
      <c r="D49" s="43"/>
      <c r="E49" s="43"/>
      <c r="F49" s="43"/>
    </row>
    <row r="50" spans="1:6" s="36" customFormat="1" ht="12" customHeight="1" x14ac:dyDescent="0.2">
      <c r="A50" s="237">
        <v>1</v>
      </c>
      <c r="B50" s="43" t="e">
        <f>'BAR BB| Open rates'!#REF!*0.85</f>
        <v>#REF!</v>
      </c>
      <c r="C50" s="43" t="e">
        <f>'BAR BB| Open rates'!#REF!*0.85</f>
        <v>#REF!</v>
      </c>
      <c r="D50" s="43" t="e">
        <f>'BAR BB| Open rates'!#REF!*0.85</f>
        <v>#REF!</v>
      </c>
      <c r="E50" s="43" t="e">
        <f>'BAR BB| Open rates'!#REF!*0.85</f>
        <v>#REF!</v>
      </c>
      <c r="F50" s="43" t="e">
        <f>'BAR BB| Open rates'!#REF!*0.85</f>
        <v>#REF!</v>
      </c>
    </row>
    <row r="51" spans="1:6" s="36" customFormat="1" ht="12" customHeight="1" x14ac:dyDescent="0.2">
      <c r="A51" s="237">
        <v>2</v>
      </c>
      <c r="B51" s="43" t="e">
        <f>'BAR BB| Open rates'!#REF!*0.85</f>
        <v>#REF!</v>
      </c>
      <c r="C51" s="43" t="e">
        <f>'BAR BB| Open rates'!#REF!*0.85</f>
        <v>#REF!</v>
      </c>
      <c r="D51" s="43" t="e">
        <f>'BAR BB| Open rates'!#REF!*0.85</f>
        <v>#REF!</v>
      </c>
      <c r="E51" s="43" t="e">
        <f>'BAR BB| Open rates'!#REF!*0.85</f>
        <v>#REF!</v>
      </c>
      <c r="F51" s="43" t="e">
        <f>'BAR BB| Open rates'!#REF!*0.85</f>
        <v>#REF!</v>
      </c>
    </row>
    <row r="52" spans="1:6" s="36" customFormat="1" ht="12" customHeight="1" x14ac:dyDescent="0.2">
      <c r="A52" s="236" t="s">
        <v>184</v>
      </c>
      <c r="B52" s="43"/>
      <c r="C52" s="43"/>
      <c r="D52" s="43"/>
      <c r="E52" s="43"/>
      <c r="F52" s="43"/>
    </row>
    <row r="53" spans="1:6" s="36" customFormat="1" ht="12" customHeight="1" x14ac:dyDescent="0.2">
      <c r="A53" s="237">
        <v>1</v>
      </c>
      <c r="B53" s="43" t="e">
        <f>'BAR BB| Open rates'!#REF!*0.85</f>
        <v>#REF!</v>
      </c>
      <c r="C53" s="43" t="e">
        <f>'BAR BB| Open rates'!#REF!*0.85</f>
        <v>#REF!</v>
      </c>
      <c r="D53" s="43" t="e">
        <f>'BAR BB| Open rates'!#REF!*0.85</f>
        <v>#REF!</v>
      </c>
      <c r="E53" s="43" t="e">
        <f>'BAR BB| Open rates'!#REF!*0.85</f>
        <v>#REF!</v>
      </c>
      <c r="F53" s="43" t="e">
        <f>'BAR BB| Open rates'!#REF!*0.85</f>
        <v>#REF!</v>
      </c>
    </row>
    <row r="54" spans="1:6" s="36" customFormat="1" ht="12" customHeight="1" x14ac:dyDescent="0.2">
      <c r="A54" s="237">
        <v>2</v>
      </c>
      <c r="B54" s="43" t="e">
        <f>'BAR BB| Open rates'!#REF!*0.85</f>
        <v>#REF!</v>
      </c>
      <c r="C54" s="43" t="e">
        <f>'BAR BB| Open rates'!#REF!*0.85</f>
        <v>#REF!</v>
      </c>
      <c r="D54" s="43" t="e">
        <f>'BAR BB| Open rates'!#REF!*0.85</f>
        <v>#REF!</v>
      </c>
      <c r="E54" s="43" t="e">
        <f>'BAR BB| Open rates'!#REF!*0.85</f>
        <v>#REF!</v>
      </c>
      <c r="F54" s="43" t="e">
        <f>'BAR BB| Open rates'!#REF!*0.85</f>
        <v>#REF!</v>
      </c>
    </row>
    <row r="55" spans="1:6" s="36" customFormat="1" ht="12" customHeight="1" x14ac:dyDescent="0.2">
      <c r="A55" s="237">
        <v>3</v>
      </c>
      <c r="B55" s="43" t="e">
        <f>'BAR BB| Open rates'!#REF!*0.85</f>
        <v>#REF!</v>
      </c>
      <c r="C55" s="43" t="e">
        <f>'BAR BB| Open rates'!#REF!*0.85</f>
        <v>#REF!</v>
      </c>
      <c r="D55" s="43" t="e">
        <f>'BAR BB| Open rates'!#REF!*0.85</f>
        <v>#REF!</v>
      </c>
      <c r="E55" s="43" t="e">
        <f>'BAR BB| Open rates'!#REF!*0.85</f>
        <v>#REF!</v>
      </c>
      <c r="F55" s="43" t="e">
        <f>'BAR BB| Open rates'!#REF!*0.85</f>
        <v>#REF!</v>
      </c>
    </row>
    <row r="56" spans="1:6" s="36" customFormat="1" ht="12" customHeight="1" x14ac:dyDescent="0.2">
      <c r="A56" s="237">
        <v>4</v>
      </c>
      <c r="B56" s="43" t="e">
        <f>'BAR BB| Open rates'!#REF!*0.85</f>
        <v>#REF!</v>
      </c>
      <c r="C56" s="43" t="e">
        <f>'BAR BB| Open rates'!#REF!*0.85</f>
        <v>#REF!</v>
      </c>
      <c r="D56" s="43" t="e">
        <f>'BAR BB| Open rates'!#REF!*0.85</f>
        <v>#REF!</v>
      </c>
      <c r="E56" s="43" t="e">
        <f>'BAR BB| Open rates'!#REF!*0.85</f>
        <v>#REF!</v>
      </c>
      <c r="F56" s="43" t="e">
        <f>'BAR BB| Open rates'!#REF!*0.85</f>
        <v>#REF!</v>
      </c>
    </row>
    <row r="57" spans="1:6" s="36" customFormat="1" ht="12" customHeight="1" x14ac:dyDescent="0.2">
      <c r="A57" s="237">
        <v>5</v>
      </c>
      <c r="B57" s="43" t="e">
        <f>'BAR BB| Open rates'!#REF!*0.85</f>
        <v>#REF!</v>
      </c>
      <c r="C57" s="43" t="e">
        <f>'BAR BB| Open rates'!#REF!*0.85</f>
        <v>#REF!</v>
      </c>
      <c r="D57" s="43" t="e">
        <f>'BAR BB| Open rates'!#REF!*0.85</f>
        <v>#REF!</v>
      </c>
      <c r="E57" s="43" t="e">
        <f>'BAR BB| Open rates'!#REF!*0.85</f>
        <v>#REF!</v>
      </c>
      <c r="F57" s="43" t="e">
        <f>'BAR BB| Open rates'!#REF!*0.85</f>
        <v>#REF!</v>
      </c>
    </row>
    <row r="58" spans="1:6" s="36" customFormat="1" ht="12" customHeight="1" x14ac:dyDescent="0.2">
      <c r="A58" s="237">
        <v>6</v>
      </c>
      <c r="B58" s="43" t="e">
        <f>'BAR BB| Open rates'!#REF!*0.85</f>
        <v>#REF!</v>
      </c>
      <c r="C58" s="43" t="e">
        <f>'BAR BB| Open rates'!#REF!*0.85</f>
        <v>#REF!</v>
      </c>
      <c r="D58" s="43" t="e">
        <f>'BAR BB| Open rates'!#REF!*0.85</f>
        <v>#REF!</v>
      </c>
      <c r="E58" s="43" t="e">
        <f>'BAR BB| Open rates'!#REF!*0.85</f>
        <v>#REF!</v>
      </c>
      <c r="F58" s="43" t="e">
        <f>'BAR BB| Open rates'!#REF!*0.85</f>
        <v>#REF!</v>
      </c>
    </row>
    <row r="59" spans="1:6" s="36" customFormat="1" ht="12" customHeight="1" x14ac:dyDescent="0.2">
      <c r="A59" s="253"/>
    </row>
    <row r="60" spans="1:6" s="33" customFormat="1" x14ac:dyDescent="0.2">
      <c r="A60" s="89"/>
    </row>
    <row r="61" spans="1:6" s="33" customFormat="1" x14ac:dyDescent="0.2">
      <c r="A61" s="330" t="s">
        <v>172</v>
      </c>
    </row>
    <row r="62" spans="1:6" s="33" customFormat="1" x14ac:dyDescent="0.2">
      <c r="A62" s="330"/>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6"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7"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1:A6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18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85546875" style="32" customWidth="1"/>
    <col min="2" max="4" width="9.85546875" style="32" customWidth="1"/>
    <col min="5" max="5" width="10.42578125" style="32" customWidth="1"/>
    <col min="6" max="16384" width="9.140625" style="32"/>
  </cols>
  <sheetData>
    <row r="1" spans="1:5" x14ac:dyDescent="0.2">
      <c r="A1" s="63" t="s">
        <v>61</v>
      </c>
    </row>
    <row r="2" spans="1:5" x14ac:dyDescent="0.2">
      <c r="A2" s="222" t="s">
        <v>306</v>
      </c>
    </row>
    <row r="3" spans="1:5" x14ac:dyDescent="0.2">
      <c r="A3" s="222" t="s">
        <v>307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f>
        <v>#REF!</v>
      </c>
      <c r="C7" s="57" t="e">
        <f>'BAR BB| Open rates'!#REF!*0.87*0.9</f>
        <v>#REF!</v>
      </c>
      <c r="D7" s="57" t="e">
        <f>'BAR BB| Open rates'!#REF!*0.87*0.9</f>
        <v>#REF!</v>
      </c>
      <c r="E7" s="57" t="e">
        <f>'BAR BB| Open rates'!#REF!*0.87*0.9</f>
        <v>#REF!</v>
      </c>
    </row>
    <row r="8" spans="1:5" s="36" customFormat="1" ht="12" customHeight="1" x14ac:dyDescent="0.2">
      <c r="A8" s="163">
        <v>2</v>
      </c>
      <c r="B8" s="57" t="e">
        <f>'BAR BB| Open rates'!#REF!*0.87*0.9</f>
        <v>#REF!</v>
      </c>
      <c r="C8" s="57" t="e">
        <f>'BAR BB| Open rates'!#REF!*0.87*0.9</f>
        <v>#REF!</v>
      </c>
      <c r="D8" s="57" t="e">
        <f>'BAR BB| Open rates'!#REF!*0.87*0.9</f>
        <v>#REF!</v>
      </c>
      <c r="E8" s="57" t="e">
        <f>'BAR BB| Open rates'!#REF!*0.87*0.9</f>
        <v>#REF!</v>
      </c>
    </row>
    <row r="9" spans="1:5" s="36" customFormat="1" ht="12" customHeight="1" x14ac:dyDescent="0.2">
      <c r="A9" s="163" t="s">
        <v>175</v>
      </c>
      <c r="B9" s="57"/>
      <c r="C9" s="57"/>
      <c r="D9" s="57"/>
      <c r="E9" s="57"/>
    </row>
    <row r="10" spans="1:5" s="36" customFormat="1" ht="12" customHeight="1" x14ac:dyDescent="0.2">
      <c r="A10" s="163">
        <v>1</v>
      </c>
      <c r="B10" s="57" t="e">
        <f>'BAR BB| Open rates'!#REF!*0.87*0.9</f>
        <v>#REF!</v>
      </c>
      <c r="C10" s="57" t="e">
        <f>'BAR BB| Open rates'!#REF!*0.87*0.9</f>
        <v>#REF!</v>
      </c>
      <c r="D10" s="57" t="e">
        <f>'BAR BB| Open rates'!#REF!*0.87*0.9</f>
        <v>#REF!</v>
      </c>
      <c r="E10" s="57" t="e">
        <f>'BAR BB| Open rates'!#REF!*0.87*0.9</f>
        <v>#REF!</v>
      </c>
    </row>
    <row r="11" spans="1:5" s="36" customFormat="1" ht="12" customHeight="1" x14ac:dyDescent="0.2">
      <c r="A11" s="163">
        <v>2</v>
      </c>
      <c r="B11" s="57" t="e">
        <f>'BAR BB| Open rates'!#REF!*0.87*0.9</f>
        <v>#REF!</v>
      </c>
      <c r="C11" s="57" t="e">
        <f>'BAR BB| Open rates'!#REF!*0.87*0.9</f>
        <v>#REF!</v>
      </c>
      <c r="D11" s="57" t="e">
        <f>'BAR BB| Open rates'!#REF!*0.87*0.9</f>
        <v>#REF!</v>
      </c>
      <c r="E11" s="57" t="e">
        <f>'BAR BB| Open rates'!#REF!*0.87*0.9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f>
        <v>#REF!</v>
      </c>
      <c r="C13" s="57" t="e">
        <f>'BAR BB| Open rates'!#REF!*0.87*0.9</f>
        <v>#REF!</v>
      </c>
      <c r="D13" s="57" t="e">
        <f>'BAR BB| Open rates'!#REF!*0.87*0.9</f>
        <v>#REF!</v>
      </c>
      <c r="E13" s="57" t="e">
        <f>'BAR BB| Open rates'!#REF!*0.87*0.9</f>
        <v>#REF!</v>
      </c>
    </row>
    <row r="14" spans="1:5" s="36" customFormat="1" ht="12" customHeight="1" x14ac:dyDescent="0.2">
      <c r="A14" s="163">
        <v>2</v>
      </c>
      <c r="B14" s="57" t="e">
        <f>'BAR BB| Open rates'!#REF!*0.87*0.9</f>
        <v>#REF!</v>
      </c>
      <c r="C14" s="57" t="e">
        <f>'BAR BB| Open rates'!#REF!*0.87*0.9</f>
        <v>#REF!</v>
      </c>
      <c r="D14" s="57" t="e">
        <f>'BAR BB| Open rates'!#REF!*0.87*0.9</f>
        <v>#REF!</v>
      </c>
      <c r="E14" s="57" t="e">
        <f>'BAR BB| Open rates'!#REF!*0.87*0.9</f>
        <v>#REF!</v>
      </c>
    </row>
    <row r="15" spans="1:5" s="36" customFormat="1" ht="12" customHeight="1" x14ac:dyDescent="0.2">
      <c r="A15" s="193"/>
      <c r="B15" s="194"/>
      <c r="C15" s="194"/>
      <c r="D15" s="194"/>
    </row>
    <row r="16" spans="1:5" s="36" customFormat="1" ht="12" customHeight="1" x14ac:dyDescent="0.2">
      <c r="A16" s="330" t="s">
        <v>172</v>
      </c>
    </row>
    <row r="17" spans="1:1" s="36" customFormat="1" ht="12" customHeight="1" x14ac:dyDescent="0.2">
      <c r="A17" s="330"/>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44" t="s">
        <v>101</v>
      </c>
    </row>
    <row r="37" spans="1:1" x14ac:dyDescent="0.2">
      <c r="A37" s="345"/>
    </row>
    <row r="38" spans="1:1" x14ac:dyDescent="0.2">
      <c r="A38" s="346"/>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28515625" style="32" customWidth="1"/>
    <col min="2" max="4" width="10" style="32" customWidth="1"/>
    <col min="5" max="5" width="10.28515625" style="32" customWidth="1"/>
    <col min="6" max="16384" width="9.140625" style="32"/>
  </cols>
  <sheetData>
    <row r="1" spans="1:5" x14ac:dyDescent="0.2">
      <c r="A1" s="63" t="s">
        <v>61</v>
      </c>
    </row>
    <row r="2" spans="1:5" x14ac:dyDescent="0.2">
      <c r="A2" s="222" t="s">
        <v>306</v>
      </c>
    </row>
    <row r="3" spans="1:5" x14ac:dyDescent="0.2">
      <c r="A3" s="222" t="s">
        <v>327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rates'!#REF!*0.87*0.9+25</f>
        <v>#REF!</v>
      </c>
      <c r="C7" s="57" t="e">
        <f>'BAR BB| Open rates'!#REF!*0.87*0.9+25</f>
        <v>#REF!</v>
      </c>
      <c r="D7" s="57" t="e">
        <f>'BAR BB| Open rates'!#REF!*0.87*0.9+25</f>
        <v>#REF!</v>
      </c>
      <c r="E7" s="57" t="e">
        <f>'BAR BB| Open rates'!#REF!*0.87*0.9+25</f>
        <v>#REF!</v>
      </c>
    </row>
    <row r="8" spans="1:5" s="36" customFormat="1" ht="12" customHeight="1" x14ac:dyDescent="0.2">
      <c r="A8" s="163">
        <v>2</v>
      </c>
      <c r="B8" s="57" t="e">
        <f>'BAR BB| Open rates'!#REF!*0.87*0.9+25</f>
        <v>#REF!</v>
      </c>
      <c r="C8" s="57" t="e">
        <f>'BAR BB| Open rates'!#REF!*0.87*0.9+25</f>
        <v>#REF!</v>
      </c>
      <c r="D8" s="57" t="e">
        <f>'BAR BB| Open rates'!#REF!*0.87*0.9+25</f>
        <v>#REF!</v>
      </c>
      <c r="E8" s="57" t="e">
        <f>'BAR BB| Open rates'!#REF!*0.87*0.9+25</f>
        <v>#REF!</v>
      </c>
    </row>
    <row r="9" spans="1:5" s="36" customFormat="1" ht="12" customHeight="1" x14ac:dyDescent="0.2">
      <c r="A9" s="163" t="s">
        <v>175</v>
      </c>
      <c r="B9" s="57"/>
      <c r="C9" s="57"/>
      <c r="D9" s="57"/>
      <c r="E9" s="57"/>
    </row>
    <row r="10" spans="1:5"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row>
    <row r="11" spans="1:5"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row>
    <row r="14" spans="1:5"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row>
    <row r="16" spans="1:5" s="36" customFormat="1" ht="12" customHeight="1" x14ac:dyDescent="0.2">
      <c r="A16" s="330" t="s">
        <v>172</v>
      </c>
    </row>
    <row r="17" spans="1:1" s="36" customFormat="1" ht="12" customHeight="1" x14ac:dyDescent="0.2">
      <c r="A17" s="330"/>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36"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44" t="s">
        <v>101</v>
      </c>
    </row>
    <row r="37" spans="1:1" x14ac:dyDescent="0.2">
      <c r="A37" s="345"/>
    </row>
    <row r="38" spans="1:1" x14ac:dyDescent="0.2">
      <c r="A38" s="346"/>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44" t="s">
        <v>101</v>
      </c>
    </row>
    <row r="34" spans="1:1" x14ac:dyDescent="0.2">
      <c r="A34" s="345"/>
    </row>
    <row r="35" spans="1:1" x14ac:dyDescent="0.2">
      <c r="A35" s="346"/>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1.85546875" style="32" customWidth="1"/>
    <col min="6" max="16384" width="9.140625" style="32"/>
  </cols>
  <sheetData>
    <row r="1" spans="1:5" x14ac:dyDescent="0.2">
      <c r="A1" s="63" t="s">
        <v>61</v>
      </c>
    </row>
    <row r="2" spans="1:5" x14ac:dyDescent="0.2">
      <c r="A2" s="222" t="s">
        <v>306</v>
      </c>
    </row>
    <row r="3" spans="1:5" x14ac:dyDescent="0.2">
      <c r="A3" s="222" t="s">
        <v>327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rates'!#REF!*0.85*0.9</f>
        <v>#REF!</v>
      </c>
      <c r="C7" s="57" t="e">
        <f>'BAR BB| Open rates'!#REF!*0.85*0.9</f>
        <v>#REF!</v>
      </c>
      <c r="D7" s="57" t="e">
        <f>'BAR BB| Open rates'!#REF!*0.85*0.9</f>
        <v>#REF!</v>
      </c>
      <c r="E7" s="57" t="e">
        <f>'BAR BB| Open rates'!#REF!*0.85*0.9</f>
        <v>#REF!</v>
      </c>
    </row>
    <row r="8" spans="1:5" s="36" customFormat="1" ht="12" customHeight="1" x14ac:dyDescent="0.2">
      <c r="A8" s="163">
        <v>2</v>
      </c>
      <c r="B8" s="57" t="e">
        <f>'BAR BB| Open rates'!#REF!*0.85*0.9</f>
        <v>#REF!</v>
      </c>
      <c r="C8" s="57" t="e">
        <f>'BAR BB| Open rates'!#REF!*0.85*0.9</f>
        <v>#REF!</v>
      </c>
      <c r="D8" s="57" t="e">
        <f>'BAR BB| Open rates'!#REF!*0.85*0.9</f>
        <v>#REF!</v>
      </c>
      <c r="E8" s="57" t="e">
        <f>'BAR BB| Open rates'!#REF!*0.85*0.9</f>
        <v>#REF!</v>
      </c>
    </row>
    <row r="9" spans="1:5" s="36" customFormat="1" ht="12" customHeight="1" x14ac:dyDescent="0.2">
      <c r="A9" s="163" t="s">
        <v>175</v>
      </c>
      <c r="B9" s="57"/>
      <c r="C9" s="57"/>
      <c r="D9" s="57"/>
      <c r="E9" s="57"/>
    </row>
    <row r="10" spans="1:5" s="36" customFormat="1" ht="12" customHeight="1" x14ac:dyDescent="0.2">
      <c r="A10" s="163">
        <v>1</v>
      </c>
      <c r="B10" s="57" t="e">
        <f>'BAR BB| Open rates'!#REF!*0.85*0.9</f>
        <v>#REF!</v>
      </c>
      <c r="C10" s="57" t="e">
        <f>'BAR BB| Open rates'!#REF!*0.85*0.9</f>
        <v>#REF!</v>
      </c>
      <c r="D10" s="57" t="e">
        <f>'BAR BB| Open rates'!#REF!*0.85*0.9</f>
        <v>#REF!</v>
      </c>
      <c r="E10" s="57" t="e">
        <f>'BAR BB| Open rates'!#REF!*0.85*0.9</f>
        <v>#REF!</v>
      </c>
    </row>
    <row r="11" spans="1:5" s="36" customFormat="1" ht="12" customHeight="1" x14ac:dyDescent="0.2">
      <c r="A11" s="163">
        <v>2</v>
      </c>
      <c r="B11" s="57" t="e">
        <f>'BAR BB| Open rates'!#REF!*0.85*0.9</f>
        <v>#REF!</v>
      </c>
      <c r="C11" s="57" t="e">
        <f>'BAR BB| Open rates'!#REF!*0.85*0.9</f>
        <v>#REF!</v>
      </c>
      <c r="D11" s="57" t="e">
        <f>'BAR BB| Open rates'!#REF!*0.85*0.9</f>
        <v>#REF!</v>
      </c>
      <c r="E11" s="57" t="e">
        <f>'BAR BB| Open rates'!#REF!*0.85*0.9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rates'!#REF!*0.85*0.9</f>
        <v>#REF!</v>
      </c>
      <c r="C13" s="57" t="e">
        <f>'BAR BB| Open rates'!#REF!*0.85*0.9</f>
        <v>#REF!</v>
      </c>
      <c r="D13" s="57" t="e">
        <f>'BAR BB| Open rates'!#REF!*0.85*0.9</f>
        <v>#REF!</v>
      </c>
      <c r="E13" s="57" t="e">
        <f>'BAR BB| Open rates'!#REF!*0.85*0.9</f>
        <v>#REF!</v>
      </c>
    </row>
    <row r="14" spans="1:5" s="36" customFormat="1" ht="12" customHeight="1" x14ac:dyDescent="0.2">
      <c r="A14" s="163">
        <v>2</v>
      </c>
      <c r="B14" s="57" t="e">
        <f>'BAR BB| Open rates'!#REF!*0.85*0.9</f>
        <v>#REF!</v>
      </c>
      <c r="C14" s="57" t="e">
        <f>'BAR BB| Open rates'!#REF!*0.85*0.9</f>
        <v>#REF!</v>
      </c>
      <c r="D14" s="57" t="e">
        <f>'BAR BB| Open rates'!#REF!*0.85*0.9</f>
        <v>#REF!</v>
      </c>
      <c r="E14" s="57" t="e">
        <f>'BAR BB| Open rates'!#REF!*0.85*0.9</f>
        <v>#REF!</v>
      </c>
    </row>
    <row r="16" spans="1:5" s="36" customFormat="1" ht="12" customHeight="1" x14ac:dyDescent="0.2">
      <c r="A16" s="330" t="s">
        <v>172</v>
      </c>
    </row>
    <row r="17" spans="1:1" s="36" customFormat="1" ht="12" customHeight="1" x14ac:dyDescent="0.2">
      <c r="A17" s="330"/>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44" t="s">
        <v>101</v>
      </c>
    </row>
    <row r="37" spans="1:1" x14ac:dyDescent="0.2">
      <c r="A37" s="345"/>
    </row>
    <row r="38" spans="1:1" x14ac:dyDescent="0.2">
      <c r="A38" s="346"/>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44" t="s">
        <v>101</v>
      </c>
    </row>
    <row r="34" spans="1:1" x14ac:dyDescent="0.2">
      <c r="A34" s="345"/>
    </row>
    <row r="35" spans="1:1" x14ac:dyDescent="0.2">
      <c r="A35" s="346"/>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10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0.85546875" style="32" customWidth="1"/>
    <col min="6" max="16384" width="9.140625" style="32"/>
  </cols>
  <sheetData>
    <row r="1" spans="1:5" x14ac:dyDescent="0.2">
      <c r="A1" s="63" t="s">
        <v>61</v>
      </c>
    </row>
    <row r="2" spans="1:5" x14ac:dyDescent="0.2">
      <c r="A2" s="222" t="s">
        <v>306</v>
      </c>
    </row>
    <row r="3" spans="1:5" x14ac:dyDescent="0.2">
      <c r="A3" s="222"/>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f>
        <v>#REF!</v>
      </c>
      <c r="C7" s="57" t="e">
        <f>'BAR BB| Open rates'!#REF!*0.9</f>
        <v>#REF!</v>
      </c>
      <c r="D7" s="57" t="e">
        <f>'BAR BB| Open rates'!#REF!*0.9</f>
        <v>#REF!</v>
      </c>
      <c r="E7" s="57" t="e">
        <f>'BAR BB| Open rates'!#REF!*0.9</f>
        <v>#REF!</v>
      </c>
    </row>
    <row r="8" spans="1:5" s="36" customFormat="1" ht="12" customHeight="1" x14ac:dyDescent="0.2">
      <c r="A8" s="163">
        <v>2</v>
      </c>
      <c r="B8" s="57" t="e">
        <f>'BAR BB| Open rates'!#REF!*0.9</f>
        <v>#REF!</v>
      </c>
      <c r="C8" s="57" t="e">
        <f>'BAR BB| Open rates'!#REF!*0.9</f>
        <v>#REF!</v>
      </c>
      <c r="D8" s="57" t="e">
        <f>'BAR BB| Open rates'!#REF!*0.9</f>
        <v>#REF!</v>
      </c>
      <c r="E8" s="57" t="e">
        <f>'BAR BB| Open rates'!#REF!*0.9</f>
        <v>#REF!</v>
      </c>
    </row>
    <row r="9" spans="1:5" s="36" customFormat="1" ht="12" customHeight="1" x14ac:dyDescent="0.2">
      <c r="A9" s="163" t="s">
        <v>175</v>
      </c>
      <c r="B9" s="57"/>
      <c r="C9" s="57"/>
      <c r="D9" s="57"/>
      <c r="E9" s="57"/>
    </row>
    <row r="10" spans="1:5" s="36" customFormat="1" ht="12" customHeight="1" x14ac:dyDescent="0.2">
      <c r="A10" s="163">
        <v>1</v>
      </c>
      <c r="B10" s="57" t="e">
        <f>'BAR BB| Open rates'!#REF!*0.9</f>
        <v>#REF!</v>
      </c>
      <c r="C10" s="57" t="e">
        <f>'BAR BB| Open rates'!#REF!*0.9</f>
        <v>#REF!</v>
      </c>
      <c r="D10" s="57" t="e">
        <f>'BAR BB| Open rates'!#REF!*0.9</f>
        <v>#REF!</v>
      </c>
      <c r="E10" s="57" t="e">
        <f>'BAR BB| Open rates'!#REF!*0.9</f>
        <v>#REF!</v>
      </c>
    </row>
    <row r="11" spans="1:5" s="36" customFormat="1" ht="12" customHeight="1" x14ac:dyDescent="0.2">
      <c r="A11" s="163">
        <v>2</v>
      </c>
      <c r="B11" s="57" t="e">
        <f>'BAR BB| Open rates'!#REF!*0.9</f>
        <v>#REF!</v>
      </c>
      <c r="C11" s="57" t="e">
        <f>'BAR BB| Open rates'!#REF!*0.9</f>
        <v>#REF!</v>
      </c>
      <c r="D11" s="57" t="e">
        <f>'BAR BB| Open rates'!#REF!*0.9</f>
        <v>#REF!</v>
      </c>
      <c r="E11" s="57" t="e">
        <f>'BAR BB| Open rates'!#REF!*0.9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f>
        <v>#REF!</v>
      </c>
      <c r="C13" s="57" t="e">
        <f>'BAR BB| Open rates'!#REF!*0.9</f>
        <v>#REF!</v>
      </c>
      <c r="D13" s="57" t="e">
        <f>'BAR BB| Open rates'!#REF!*0.9</f>
        <v>#REF!</v>
      </c>
      <c r="E13" s="57" t="e">
        <f>'BAR BB| Open rates'!#REF!*0.9</f>
        <v>#REF!</v>
      </c>
    </row>
    <row r="14" spans="1:5" s="36" customFormat="1" ht="12" customHeight="1" x14ac:dyDescent="0.2">
      <c r="A14" s="163">
        <v>2</v>
      </c>
      <c r="B14" s="57" t="e">
        <f>'BAR BB| Open rates'!#REF!*0.9</f>
        <v>#REF!</v>
      </c>
      <c r="C14" s="57" t="e">
        <f>'BAR BB| Open rates'!#REF!*0.9</f>
        <v>#REF!</v>
      </c>
      <c r="D14" s="57" t="e">
        <f>'BAR BB| Open rates'!#REF!*0.9</f>
        <v>#REF!</v>
      </c>
      <c r="E14" s="57" t="e">
        <f>'BAR BB| Open rates'!#REF!*0.9</f>
        <v>#REF!</v>
      </c>
    </row>
    <row r="16" spans="1:5" s="36" customFormat="1" ht="12" customHeight="1" x14ac:dyDescent="0.2">
      <c r="A16" s="330" t="s">
        <v>172</v>
      </c>
    </row>
    <row r="17" spans="1:1" s="36" customFormat="1" ht="12" customHeight="1" x14ac:dyDescent="0.2">
      <c r="A17" s="330"/>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44" t="s">
        <v>101</v>
      </c>
    </row>
    <row r="37" spans="1:1" x14ac:dyDescent="0.2">
      <c r="A37" s="345"/>
    </row>
    <row r="38" spans="1:1" x14ac:dyDescent="0.2">
      <c r="A38" s="346"/>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05"/>
  <sheetViews>
    <sheetView showGridLines="0" zoomScaleNormal="100" workbookViewId="0">
      <pane xSplit="1" ySplit="2" topLeftCell="B3"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7" style="32" customWidth="1"/>
    <col min="2" max="4" width="9.5703125" style="32" customWidth="1"/>
    <col min="5" max="5" width="10.28515625" style="32" customWidth="1"/>
    <col min="6" max="16384" width="9.140625" style="32"/>
  </cols>
  <sheetData>
    <row r="1" spans="1:5" x14ac:dyDescent="0.2">
      <c r="A1" s="63" t="s">
        <v>61</v>
      </c>
    </row>
    <row r="2" spans="1:5" x14ac:dyDescent="0.2">
      <c r="A2" s="222" t="s">
        <v>306</v>
      </c>
    </row>
    <row r="3" spans="1:5" x14ac:dyDescent="0.2">
      <c r="A3" s="222" t="s">
        <v>328</v>
      </c>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rates'!#REF!*0.9*0.9</f>
        <v>#REF!</v>
      </c>
      <c r="C7" s="57" t="e">
        <f>'BAR BB| Open rates'!#REF!*0.9*0.9</f>
        <v>#REF!</v>
      </c>
      <c r="D7" s="57" t="e">
        <f>'BAR BB| Open rates'!#REF!*0.9*0.9</f>
        <v>#REF!</v>
      </c>
      <c r="E7" s="57" t="e">
        <f>'BAR BB| Open rates'!#REF!*0.9*0.9</f>
        <v>#REF!</v>
      </c>
    </row>
    <row r="8" spans="1:5" s="36" customFormat="1" ht="12" customHeight="1" x14ac:dyDescent="0.2">
      <c r="A8" s="163">
        <v>2</v>
      </c>
      <c r="B8" s="57" t="e">
        <f>'BAR BB| Open rates'!#REF!*0.9*0.9</f>
        <v>#REF!</v>
      </c>
      <c r="C8" s="57" t="e">
        <f>'BAR BB| Open rates'!#REF!*0.9*0.9</f>
        <v>#REF!</v>
      </c>
      <c r="D8" s="57" t="e">
        <f>'BAR BB| Open rates'!#REF!*0.9*0.9</f>
        <v>#REF!</v>
      </c>
      <c r="E8" s="57" t="e">
        <f>'BAR BB| Open rates'!#REF!*0.9*0.9</f>
        <v>#REF!</v>
      </c>
    </row>
    <row r="9" spans="1:5" s="36" customFormat="1" ht="12" customHeight="1" x14ac:dyDescent="0.2">
      <c r="A9" s="163" t="s">
        <v>175</v>
      </c>
      <c r="B9" s="57"/>
      <c r="C9" s="57"/>
      <c r="D9" s="57"/>
      <c r="E9" s="57"/>
    </row>
    <row r="10" spans="1:5" s="36" customFormat="1" ht="12" customHeight="1" x14ac:dyDescent="0.2">
      <c r="A10" s="163">
        <v>1</v>
      </c>
      <c r="B10" s="57" t="e">
        <f>'BAR BB| Open rates'!#REF!*0.9*0.9</f>
        <v>#REF!</v>
      </c>
      <c r="C10" s="57" t="e">
        <f>'BAR BB| Open rates'!#REF!*0.9*0.9</f>
        <v>#REF!</v>
      </c>
      <c r="D10" s="57" t="e">
        <f>'BAR BB| Open rates'!#REF!*0.9*0.9</f>
        <v>#REF!</v>
      </c>
      <c r="E10" s="57" t="e">
        <f>'BAR BB| Open rates'!#REF!*0.9*0.9</f>
        <v>#REF!</v>
      </c>
    </row>
    <row r="11" spans="1:5" s="36" customFormat="1" ht="12" customHeight="1" x14ac:dyDescent="0.2">
      <c r="A11" s="163">
        <v>2</v>
      </c>
      <c r="B11" s="57" t="e">
        <f>'BAR BB| Open rates'!#REF!*0.9*0.9</f>
        <v>#REF!</v>
      </c>
      <c r="C11" s="57" t="e">
        <f>'BAR BB| Open rates'!#REF!*0.9*0.9</f>
        <v>#REF!</v>
      </c>
      <c r="D11" s="57" t="e">
        <f>'BAR BB| Open rates'!#REF!*0.9*0.9</f>
        <v>#REF!</v>
      </c>
      <c r="E11" s="57" t="e">
        <f>'BAR BB| Open rates'!#REF!*0.9*0.9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rates'!#REF!*0.9*0.9</f>
        <v>#REF!</v>
      </c>
      <c r="C13" s="57" t="e">
        <f>'BAR BB| Open rates'!#REF!*0.9*0.9</f>
        <v>#REF!</v>
      </c>
      <c r="D13" s="57" t="e">
        <f>'BAR BB| Open rates'!#REF!*0.9*0.9</f>
        <v>#REF!</v>
      </c>
      <c r="E13" s="57" t="e">
        <f>'BAR BB| Open rates'!#REF!*0.9*0.9</f>
        <v>#REF!</v>
      </c>
    </row>
    <row r="14" spans="1:5" s="36" customFormat="1" ht="12" customHeight="1" x14ac:dyDescent="0.2">
      <c r="A14" s="163">
        <v>2</v>
      </c>
      <c r="B14" s="57" t="e">
        <f>'BAR BB| Open rates'!#REF!*0.9*0.9</f>
        <v>#REF!</v>
      </c>
      <c r="C14" s="57" t="e">
        <f>'BAR BB| Open rates'!#REF!*0.9*0.9</f>
        <v>#REF!</v>
      </c>
      <c r="D14" s="57" t="e">
        <f>'BAR BB| Open rates'!#REF!*0.9*0.9</f>
        <v>#REF!</v>
      </c>
      <c r="E14" s="57" t="e">
        <f>'BAR BB| Open rates'!#REF!*0.9*0.9</f>
        <v>#REF!</v>
      </c>
    </row>
    <row r="16" spans="1:5" s="36" customFormat="1" ht="12" customHeight="1" x14ac:dyDescent="0.2">
      <c r="A16" s="330" t="s">
        <v>172</v>
      </c>
    </row>
    <row r="17" spans="1:1" s="36" customFormat="1" ht="12" customHeight="1" x14ac:dyDescent="0.2">
      <c r="A17" s="330"/>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44" t="s">
        <v>101</v>
      </c>
    </row>
    <row r="37" spans="1:1" x14ac:dyDescent="0.2">
      <c r="A37" s="345"/>
    </row>
    <row r="38" spans="1:1" x14ac:dyDescent="0.2">
      <c r="A38" s="346"/>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5"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5"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47" t="s">
        <v>171</v>
      </c>
      <c r="B44" s="347"/>
      <c r="C44" s="347"/>
      <c r="D44" s="347"/>
      <c r="E44" s="347"/>
      <c r="F44" s="347"/>
      <c r="G44" s="347"/>
      <c r="H44" s="347"/>
      <c r="I44" s="347"/>
      <c r="J44" s="347"/>
      <c r="K44" s="347"/>
      <c r="L44" s="347"/>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47"/>
      <c r="B45" s="347"/>
      <c r="C45" s="347"/>
      <c r="D45" s="347"/>
      <c r="E45" s="347"/>
      <c r="F45" s="347"/>
      <c r="G45" s="347"/>
      <c r="H45" s="347"/>
      <c r="I45" s="347"/>
      <c r="J45" s="347"/>
      <c r="K45" s="347"/>
      <c r="L45" s="347"/>
    </row>
    <row r="46" spans="1:44" s="31" customFormat="1" ht="15" customHeight="1" x14ac:dyDescent="0.2">
      <c r="A46" s="347"/>
      <c r="B46" s="347"/>
      <c r="C46" s="347"/>
      <c r="D46" s="347"/>
      <c r="E46" s="347"/>
      <c r="F46" s="347"/>
      <c r="G46" s="347"/>
      <c r="H46" s="347"/>
      <c r="I46" s="347"/>
      <c r="J46" s="347"/>
      <c r="K46" s="347"/>
      <c r="L46" s="347"/>
    </row>
    <row r="47" spans="1:44" s="31" customFormat="1" ht="15" customHeight="1" x14ac:dyDescent="0.2"/>
    <row r="48" spans="1:44" s="31" customFormat="1" ht="15" customHeight="1" x14ac:dyDescent="0.2">
      <c r="A48" s="330" t="s">
        <v>172</v>
      </c>
    </row>
    <row r="49" spans="1:1" s="31" customFormat="1" ht="15" customHeight="1" x14ac:dyDescent="0.2">
      <c r="A49" s="330"/>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23" t="s">
        <v>92</v>
      </c>
      <c r="B33" s="323"/>
      <c r="C33" s="323"/>
      <c r="D33" s="323"/>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24"/>
      <c r="C53" s="327"/>
      <c r="D53" s="327"/>
      <c r="E53" s="327"/>
      <c r="F53" s="30"/>
      <c r="G53" s="30"/>
      <c r="H53" s="30"/>
      <c r="I53" s="30"/>
    </row>
    <row r="54" spans="1:9" x14ac:dyDescent="0.2">
      <c r="A54" s="69" t="s">
        <v>76</v>
      </c>
      <c r="B54" s="324"/>
      <c r="C54" s="327"/>
      <c r="D54" s="327"/>
      <c r="E54" s="327"/>
      <c r="F54" s="30"/>
      <c r="G54" s="30"/>
      <c r="H54" s="30"/>
      <c r="I54" s="30"/>
    </row>
    <row r="55" spans="1:9" x14ac:dyDescent="0.2">
      <c r="A55" s="69" t="s">
        <v>89</v>
      </c>
      <c r="B55" s="324"/>
      <c r="C55" s="327"/>
      <c r="D55" s="327"/>
      <c r="E55" s="327"/>
      <c r="F55" s="30"/>
      <c r="G55" s="30"/>
      <c r="H55" s="30"/>
      <c r="I55" s="30"/>
    </row>
    <row r="56" spans="1:9" x14ac:dyDescent="0.2">
      <c r="A56" s="69" t="s">
        <v>78</v>
      </c>
      <c r="B56" s="324"/>
      <c r="C56" s="327"/>
      <c r="D56" s="327"/>
      <c r="E56" s="327"/>
      <c r="F56" s="30"/>
      <c r="G56" s="30"/>
      <c r="H56" s="30"/>
      <c r="I56" s="30"/>
    </row>
    <row r="57" spans="1:9" x14ac:dyDescent="0.2">
      <c r="A57" s="69" t="s">
        <v>79</v>
      </c>
      <c r="B57" s="324"/>
      <c r="C57" s="327"/>
      <c r="D57" s="327"/>
      <c r="E57" s="327"/>
      <c r="F57" s="30"/>
      <c r="G57" s="30"/>
      <c r="H57" s="30"/>
      <c r="I57" s="30"/>
    </row>
    <row r="58" spans="1:9" x14ac:dyDescent="0.2">
      <c r="A58" s="69" t="s">
        <v>90</v>
      </c>
      <c r="B58" s="324"/>
      <c r="C58" s="327"/>
      <c r="D58" s="327"/>
      <c r="E58" s="327"/>
      <c r="F58" s="30"/>
      <c r="G58" s="30"/>
      <c r="H58" s="30"/>
      <c r="I58" s="30"/>
    </row>
    <row r="59" spans="1:9" x14ac:dyDescent="0.2">
      <c r="A59" s="6" t="s">
        <v>93</v>
      </c>
      <c r="B59" s="324"/>
      <c r="C59" s="327"/>
      <c r="D59" s="327"/>
      <c r="E59" s="327"/>
      <c r="F59" s="30"/>
      <c r="G59" s="30"/>
      <c r="H59" s="30"/>
      <c r="I59" s="30"/>
    </row>
    <row r="60" spans="1:9" ht="108" x14ac:dyDescent="0.2">
      <c r="A60" s="75" t="s">
        <v>94</v>
      </c>
      <c r="B60" s="324"/>
      <c r="C60" s="327"/>
      <c r="D60" s="327"/>
      <c r="E60" s="327"/>
      <c r="F60" s="30"/>
      <c r="G60" s="30"/>
      <c r="H60" s="30"/>
      <c r="I60" s="30"/>
    </row>
    <row r="61" spans="1:9" x14ac:dyDescent="0.2">
      <c r="A61" s="6"/>
      <c r="B61" s="324"/>
      <c r="C61" s="327"/>
      <c r="D61" s="327"/>
      <c r="E61" s="327"/>
      <c r="F61" s="30"/>
      <c r="G61" s="30"/>
      <c r="H61" s="30"/>
      <c r="I61" s="30"/>
    </row>
    <row r="62" spans="1:9" ht="24" x14ac:dyDescent="0.2">
      <c r="A62" s="99" t="s">
        <v>95</v>
      </c>
      <c r="B62" s="324"/>
      <c r="C62" s="327"/>
      <c r="D62" s="327"/>
      <c r="E62" s="327"/>
      <c r="F62" s="30"/>
      <c r="G62" s="30"/>
      <c r="H62" s="30"/>
      <c r="I62" s="30"/>
    </row>
    <row r="63" spans="1:9" ht="24" x14ac:dyDescent="0.2">
      <c r="A63" s="131" t="s">
        <v>119</v>
      </c>
      <c r="B63" s="324"/>
      <c r="C63" s="327"/>
      <c r="D63" s="327"/>
      <c r="E63" s="327"/>
      <c r="F63" s="30"/>
      <c r="G63" s="30"/>
      <c r="H63" s="30"/>
      <c r="I63" s="30"/>
    </row>
    <row r="64" spans="1:9" ht="24" x14ac:dyDescent="0.2">
      <c r="A64" s="131" t="s">
        <v>118</v>
      </c>
      <c r="B64" s="325"/>
      <c r="C64" s="328"/>
      <c r="D64" s="328"/>
      <c r="E64" s="328"/>
      <c r="F64" s="30"/>
      <c r="G64" s="30"/>
      <c r="H64" s="30"/>
      <c r="I64" s="30"/>
    </row>
    <row r="65" spans="1:9" ht="13.5" thickBot="1" x14ac:dyDescent="0.25">
      <c r="A65" s="6"/>
      <c r="B65" s="326"/>
      <c r="C65" s="329"/>
      <c r="D65" s="329"/>
      <c r="E65" s="329"/>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47" t="s">
        <v>171</v>
      </c>
      <c r="B17" s="347"/>
      <c r="C17" s="347"/>
      <c r="D17" s="347"/>
      <c r="E17" s="347"/>
      <c r="F17" s="347"/>
      <c r="G17" s="347"/>
      <c r="H17" s="347"/>
      <c r="I17" s="347"/>
      <c r="J17" s="347"/>
      <c r="K17" s="347"/>
      <c r="L17" s="347"/>
      <c r="M17" s="347"/>
    </row>
    <row r="18" spans="1:13" ht="12" customHeight="1" x14ac:dyDescent="0.2">
      <c r="A18" s="347"/>
      <c r="B18" s="347"/>
      <c r="C18" s="347"/>
      <c r="D18" s="347"/>
      <c r="E18" s="347"/>
      <c r="F18" s="347"/>
      <c r="G18" s="347"/>
      <c r="H18" s="347"/>
      <c r="I18" s="347"/>
      <c r="J18" s="347"/>
      <c r="K18" s="347"/>
      <c r="L18" s="347"/>
      <c r="M18" s="347"/>
    </row>
    <row r="19" spans="1:13" ht="20.25" customHeight="1" x14ac:dyDescent="0.2">
      <c r="A19" s="347"/>
      <c r="B19" s="347"/>
      <c r="C19" s="347"/>
      <c r="D19" s="347"/>
      <c r="E19" s="347"/>
      <c r="F19" s="347"/>
      <c r="G19" s="347"/>
      <c r="H19" s="347"/>
      <c r="I19" s="347"/>
      <c r="J19" s="347"/>
      <c r="K19" s="347"/>
      <c r="L19" s="347"/>
      <c r="M19" s="347"/>
    </row>
    <row r="20" spans="1:13" ht="12" customHeight="1" x14ac:dyDescent="0.2">
      <c r="A20" s="31"/>
    </row>
    <row r="21" spans="1:13" ht="12" customHeight="1" x14ac:dyDescent="0.2">
      <c r="A21" s="330" t="s">
        <v>172</v>
      </c>
    </row>
    <row r="22" spans="1:13" ht="12" customHeight="1" x14ac:dyDescent="0.2">
      <c r="A22" s="330"/>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47" t="s">
        <v>171</v>
      </c>
      <c r="B15" s="347"/>
      <c r="C15" s="347"/>
      <c r="D15" s="347"/>
      <c r="E15" s="347"/>
      <c r="F15" s="347"/>
      <c r="G15" s="347"/>
      <c r="H15" s="347"/>
      <c r="I15" s="347"/>
      <c r="J15" s="347"/>
    </row>
    <row r="16" spans="1:10" ht="16.5" customHeight="1" x14ac:dyDescent="0.2">
      <c r="A16" s="347"/>
      <c r="B16" s="347"/>
      <c r="C16" s="347"/>
      <c r="D16" s="347"/>
      <c r="E16" s="347"/>
      <c r="F16" s="347"/>
      <c r="G16" s="347"/>
      <c r="H16" s="347"/>
      <c r="I16" s="347"/>
      <c r="J16" s="347"/>
    </row>
    <row r="17" spans="1:10" ht="12.75" customHeight="1" x14ac:dyDescent="0.2">
      <c r="A17" s="347"/>
      <c r="B17" s="347"/>
      <c r="C17" s="347"/>
      <c r="D17" s="347"/>
      <c r="E17" s="347"/>
      <c r="F17" s="347"/>
      <c r="G17" s="347"/>
      <c r="H17" s="347"/>
      <c r="I17" s="347"/>
      <c r="J17" s="347"/>
    </row>
    <row r="18" spans="1:10" ht="13.5" customHeight="1" x14ac:dyDescent="0.2">
      <c r="A18" s="31"/>
    </row>
    <row r="19" spans="1:10" ht="13.5" customHeight="1" x14ac:dyDescent="0.2">
      <c r="A19" s="330" t="s">
        <v>172</v>
      </c>
    </row>
    <row r="20" spans="1:10" ht="13.5" customHeight="1" x14ac:dyDescent="0.2">
      <c r="A20" s="330"/>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30" t="s">
        <v>172</v>
      </c>
    </row>
    <row r="67" spans="1:1" s="36" customFormat="1" ht="12" customHeight="1" x14ac:dyDescent="0.2">
      <c r="A67" s="330"/>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89"/>
  <sheetViews>
    <sheetView showGridLines="0" zoomScaleNormal="100" workbookViewId="0">
      <pane xSplit="1" ySplit="4" topLeftCell="B5" activePane="bottomRight" state="frozen"/>
      <selection pane="topRight" activeCell="B1" sqref="B1"/>
      <selection pane="bottomLeft" activeCell="A5" sqref="A5"/>
      <selection pane="bottomRight" activeCell="U1" sqref="U1:AA1048576"/>
    </sheetView>
  </sheetViews>
  <sheetFormatPr defaultColWidth="9.5703125" defaultRowHeight="12.75" x14ac:dyDescent="0.2"/>
  <cols>
    <col min="1" max="1" width="36.85546875" style="32" customWidth="1"/>
    <col min="2" max="3" width="9.5703125" style="32"/>
    <col min="4" max="5" width="0" style="32" hidden="1" customWidth="1"/>
    <col min="6" max="7" width="9.5703125" style="32" hidden="1" customWidth="1"/>
    <col min="8" max="16384" width="9.5703125" style="32"/>
  </cols>
  <sheetData>
    <row r="1" spans="1:20" ht="19.5" customHeight="1" x14ac:dyDescent="0.2">
      <c r="A1" s="63" t="s">
        <v>61</v>
      </c>
    </row>
    <row r="2" spans="1:20" s="33" customFormat="1" ht="26.25" customHeight="1" x14ac:dyDescent="0.2">
      <c r="A2" s="11" t="s">
        <v>217</v>
      </c>
    </row>
    <row r="3" spans="1:20" s="33" customFormat="1" ht="26.25" customHeight="1" x14ac:dyDescent="0.2">
      <c r="A3" s="211" t="s">
        <v>62</v>
      </c>
      <c r="B3" s="108">
        <f>'BAR BB| Open rates'!B3</f>
        <v>45953</v>
      </c>
      <c r="C3" s="108">
        <f>'BAR BB| Open rates'!C3</f>
        <v>45954</v>
      </c>
      <c r="D3" s="108">
        <f>'BAR BB| Open rates'!D3</f>
        <v>45955</v>
      </c>
      <c r="E3" s="108">
        <f>'BAR BB| Open rates'!E3</f>
        <v>45958</v>
      </c>
      <c r="F3" s="108">
        <f>'BAR BB| Open rates'!F3</f>
        <v>45959</v>
      </c>
      <c r="G3" s="108">
        <f>'BAR BB| Open rates'!G3</f>
        <v>45962</v>
      </c>
      <c r="H3" s="108">
        <f>'BAR BB| Open rates'!H3</f>
        <v>45965</v>
      </c>
      <c r="I3" s="108">
        <f>'BAR BB| Open rates'!I3</f>
        <v>45966</v>
      </c>
      <c r="J3" s="108">
        <f>'BAR BB| Open rates'!J3</f>
        <v>45968</v>
      </c>
      <c r="K3" s="108">
        <f>'BAR BB| Open rates'!K3</f>
        <v>45970</v>
      </c>
      <c r="L3" s="108">
        <f>'BAR BB| Open rates'!L3</f>
        <v>45975</v>
      </c>
      <c r="M3" s="108">
        <f>'BAR BB| Open rates'!M3</f>
        <v>45977</v>
      </c>
      <c r="N3" s="108">
        <f>'BAR BB| Open rates'!N3</f>
        <v>45982</v>
      </c>
      <c r="O3" s="108">
        <f>'BAR BB| Open rates'!O3</f>
        <v>45984</v>
      </c>
      <c r="P3" s="108">
        <f>'BAR BB| Open rates'!P3</f>
        <v>45989</v>
      </c>
      <c r="Q3" s="108">
        <f>'BAR BB| Open rates'!Q3</f>
        <v>45991</v>
      </c>
      <c r="R3" s="108">
        <f>'BAR BB| Open rates'!R3</f>
        <v>45992</v>
      </c>
      <c r="S3" s="108">
        <f>'BAR BB| Open rates'!S3</f>
        <v>45996</v>
      </c>
      <c r="T3" s="108">
        <f>'BAR BB| Open rates'!T3</f>
        <v>45998</v>
      </c>
    </row>
    <row r="4" spans="1:20" s="33" customFormat="1" ht="26.25" customHeight="1" x14ac:dyDescent="0.2">
      <c r="A4" s="211"/>
      <c r="B4" s="108">
        <f>'BAR BB| Open rates'!B4</f>
        <v>45953</v>
      </c>
      <c r="C4" s="108">
        <f>'BAR BB| Open rates'!C4</f>
        <v>45954</v>
      </c>
      <c r="D4" s="108">
        <f>'BAR BB| Open rates'!D4</f>
        <v>45957</v>
      </c>
      <c r="E4" s="108">
        <f>'BAR BB| Open rates'!E4</f>
        <v>45958</v>
      </c>
      <c r="F4" s="108">
        <f>'BAR BB| Open rates'!F4</f>
        <v>45961</v>
      </c>
      <c r="G4" s="108">
        <f>'BAR BB| Open rates'!G4</f>
        <v>45964</v>
      </c>
      <c r="H4" s="108">
        <f>'BAR BB| Open rates'!H4</f>
        <v>45965</v>
      </c>
      <c r="I4" s="108">
        <f>'BAR BB| Open rates'!I4</f>
        <v>45967</v>
      </c>
      <c r="J4" s="108">
        <f>'BAR BB| Open rates'!J4</f>
        <v>45969</v>
      </c>
      <c r="K4" s="108">
        <f>'BAR BB| Open rates'!K4</f>
        <v>45974</v>
      </c>
      <c r="L4" s="108">
        <f>'BAR BB| Open rates'!L4</f>
        <v>45976</v>
      </c>
      <c r="M4" s="108">
        <f>'BAR BB| Open rates'!M4</f>
        <v>45981</v>
      </c>
      <c r="N4" s="108">
        <f>'BAR BB| Open rates'!N4</f>
        <v>45983</v>
      </c>
      <c r="O4" s="108">
        <f>'BAR BB| Open rates'!O4</f>
        <v>45988</v>
      </c>
      <c r="P4" s="108">
        <f>'BAR BB| Open rates'!P4</f>
        <v>45990</v>
      </c>
      <c r="Q4" s="108">
        <f>'BAR BB| Open rates'!Q4</f>
        <v>45991</v>
      </c>
      <c r="R4" s="108">
        <f>'BAR BB| Open rates'!R4</f>
        <v>45995</v>
      </c>
      <c r="S4" s="108">
        <f>'BAR BB| Open rates'!S4</f>
        <v>45997</v>
      </c>
      <c r="T4" s="108">
        <f>'BAR BB| Open rates'!T4</f>
        <v>46002</v>
      </c>
    </row>
    <row r="5" spans="1:20" s="36" customFormat="1" ht="12" customHeight="1" x14ac:dyDescent="0.2">
      <c r="A5" s="262" t="s">
        <v>63</v>
      </c>
    </row>
    <row r="6" spans="1:20" s="36" customFormat="1" ht="12" customHeight="1" x14ac:dyDescent="0.2">
      <c r="A6" s="183">
        <v>1</v>
      </c>
      <c r="B6" s="57">
        <f>'BAR BB| Open rates'!B6*0.75</f>
        <v>22350</v>
      </c>
      <c r="C6" s="57">
        <f>'BAR BB| Open rates'!C6*0.75</f>
        <v>19350</v>
      </c>
      <c r="D6" s="57">
        <f>'BAR BB| Open rates'!D6*0.75</f>
        <v>19350</v>
      </c>
      <c r="E6" s="57">
        <f>'BAR BB| Open rates'!E6*0.75</f>
        <v>22350</v>
      </c>
      <c r="F6" s="57">
        <f>'BAR BB| Open rates'!F6*0.75</f>
        <v>19350</v>
      </c>
      <c r="G6" s="57">
        <f>'BAR BB| Open rates'!G6*0.75</f>
        <v>19350</v>
      </c>
      <c r="H6" s="57">
        <f>'BAR BB| Open rates'!H6*0.75</f>
        <v>14100</v>
      </c>
      <c r="I6" s="57">
        <f>'BAR BB| Open rates'!I6*0.75</f>
        <v>12450</v>
      </c>
      <c r="J6" s="57">
        <f>'BAR BB| Open rates'!J6*0.75</f>
        <v>11175</v>
      </c>
      <c r="K6" s="57">
        <f>'BAR BB| Open rates'!K6*0.75</f>
        <v>9675</v>
      </c>
      <c r="L6" s="57">
        <f>'BAR BB| Open rates'!L6*0.75</f>
        <v>11175</v>
      </c>
      <c r="M6" s="57">
        <f>'BAR BB| Open rates'!M6*0.75</f>
        <v>9675</v>
      </c>
      <c r="N6" s="57">
        <f>'BAR BB| Open rates'!N6*0.75</f>
        <v>11175</v>
      </c>
      <c r="O6" s="57">
        <f>'BAR BB| Open rates'!O6*0.75</f>
        <v>9675</v>
      </c>
      <c r="P6" s="57">
        <f>'BAR BB| Open rates'!P6*0.75</f>
        <v>11175</v>
      </c>
      <c r="Q6" s="57">
        <f>'BAR BB| Open rates'!Q6*0.75</f>
        <v>9675</v>
      </c>
      <c r="R6" s="57">
        <f>'BAR BB| Open rates'!R6*0.75</f>
        <v>9675</v>
      </c>
      <c r="S6" s="57">
        <f>'BAR BB| Open rates'!S6*0.75</f>
        <v>11175</v>
      </c>
      <c r="T6" s="57">
        <f>'BAR BB| Open rates'!T6*0.75</f>
        <v>9675</v>
      </c>
    </row>
    <row r="7" spans="1:20" s="36" customFormat="1" ht="12" customHeight="1" x14ac:dyDescent="0.2">
      <c r="A7" s="183">
        <v>2</v>
      </c>
      <c r="B7" s="57">
        <f>'BAR BB| Open rates'!B7*0.75</f>
        <v>24225</v>
      </c>
      <c r="C7" s="57">
        <f>'BAR BB| Open rates'!C7*0.75</f>
        <v>21225</v>
      </c>
      <c r="D7" s="57">
        <f>'BAR BB| Open rates'!D7*0.75</f>
        <v>21225</v>
      </c>
      <c r="E7" s="57">
        <f>'BAR BB| Open rates'!E7*0.75</f>
        <v>24225</v>
      </c>
      <c r="F7" s="57">
        <f>'BAR BB| Open rates'!F7*0.75</f>
        <v>21225</v>
      </c>
      <c r="G7" s="57">
        <f>'BAR BB| Open rates'!G7*0.75</f>
        <v>21225</v>
      </c>
      <c r="H7" s="57">
        <f>'BAR BB| Open rates'!H7*0.75</f>
        <v>15975</v>
      </c>
      <c r="I7" s="57">
        <f>'BAR BB| Open rates'!I7*0.75</f>
        <v>14325</v>
      </c>
      <c r="J7" s="57">
        <f>'BAR BB| Open rates'!J7*0.75</f>
        <v>13050</v>
      </c>
      <c r="K7" s="57">
        <f>'BAR BB| Open rates'!K7*0.75</f>
        <v>11550</v>
      </c>
      <c r="L7" s="57">
        <f>'BAR BB| Open rates'!L7*0.75</f>
        <v>13050</v>
      </c>
      <c r="M7" s="57">
        <f>'BAR BB| Open rates'!M7*0.75</f>
        <v>11550</v>
      </c>
      <c r="N7" s="57">
        <f>'BAR BB| Open rates'!N7*0.75</f>
        <v>13050</v>
      </c>
      <c r="O7" s="57">
        <f>'BAR BB| Open rates'!O7*0.75</f>
        <v>11550</v>
      </c>
      <c r="P7" s="57">
        <f>'BAR BB| Open rates'!P7*0.75</f>
        <v>13050</v>
      </c>
      <c r="Q7" s="57">
        <f>'BAR BB| Open rates'!Q7*0.75</f>
        <v>11550</v>
      </c>
      <c r="R7" s="57">
        <f>'BAR BB| Open rates'!R7*0.75</f>
        <v>11550</v>
      </c>
      <c r="S7" s="57">
        <f>'BAR BB| Open rates'!S7*0.75</f>
        <v>13050</v>
      </c>
      <c r="T7" s="57">
        <f>'BAR BB| Open rates'!T7*0.75</f>
        <v>11550</v>
      </c>
    </row>
    <row r="8" spans="1:20" s="36" customFormat="1" ht="12" customHeight="1" x14ac:dyDescent="0.2">
      <c r="A8" s="236" t="s">
        <v>175</v>
      </c>
      <c r="B8" s="57"/>
      <c r="C8" s="57"/>
      <c r="D8" s="57"/>
      <c r="E8" s="57"/>
      <c r="F8" s="57"/>
      <c r="G8" s="57"/>
      <c r="H8" s="57"/>
      <c r="I8" s="57"/>
      <c r="J8" s="57"/>
      <c r="K8" s="57"/>
      <c r="L8" s="57"/>
      <c r="M8" s="57"/>
      <c r="N8" s="57"/>
      <c r="O8" s="57"/>
      <c r="P8" s="57"/>
      <c r="Q8" s="57"/>
      <c r="R8" s="57"/>
      <c r="S8" s="57"/>
      <c r="T8" s="57"/>
    </row>
    <row r="9" spans="1:20" s="36" customFormat="1" ht="12" customHeight="1" x14ac:dyDescent="0.2">
      <c r="A9" s="237">
        <v>1</v>
      </c>
      <c r="B9" s="57">
        <f>'BAR BB| Open rates'!B9*0.75</f>
        <v>24600</v>
      </c>
      <c r="C9" s="57">
        <f>'BAR BB| Open rates'!C9*0.75</f>
        <v>21600</v>
      </c>
      <c r="D9" s="57">
        <f>'BAR BB| Open rates'!D9*0.75</f>
        <v>21600</v>
      </c>
      <c r="E9" s="57">
        <f>'BAR BB| Open rates'!E9*0.75</f>
        <v>24600</v>
      </c>
      <c r="F9" s="57">
        <f>'BAR BB| Open rates'!F9*0.75</f>
        <v>21600</v>
      </c>
      <c r="G9" s="57">
        <f>'BAR BB| Open rates'!G9*0.75</f>
        <v>21600</v>
      </c>
      <c r="H9" s="57">
        <f>'BAR BB| Open rates'!H9*0.75</f>
        <v>16350</v>
      </c>
      <c r="I9" s="57">
        <f>'BAR BB| Open rates'!I9*0.75</f>
        <v>14700</v>
      </c>
      <c r="J9" s="57">
        <f>'BAR BB| Open rates'!J9*0.75</f>
        <v>13425</v>
      </c>
      <c r="K9" s="57">
        <f>'BAR BB| Open rates'!K9*0.75</f>
        <v>11925</v>
      </c>
      <c r="L9" s="57">
        <f>'BAR BB| Open rates'!L9*0.75</f>
        <v>13425</v>
      </c>
      <c r="M9" s="57">
        <f>'BAR BB| Open rates'!M9*0.75</f>
        <v>11925</v>
      </c>
      <c r="N9" s="57">
        <f>'BAR BB| Open rates'!N9*0.75</f>
        <v>13425</v>
      </c>
      <c r="O9" s="57">
        <f>'BAR BB| Open rates'!O9*0.75</f>
        <v>11925</v>
      </c>
      <c r="P9" s="57">
        <f>'BAR BB| Open rates'!P9*0.75</f>
        <v>13425</v>
      </c>
      <c r="Q9" s="57">
        <f>'BAR BB| Open rates'!Q9*0.75</f>
        <v>11925</v>
      </c>
      <c r="R9" s="57">
        <f>'BAR BB| Open rates'!R9*0.75</f>
        <v>11925</v>
      </c>
      <c r="S9" s="57">
        <f>'BAR BB| Open rates'!S9*0.75</f>
        <v>13425</v>
      </c>
      <c r="T9" s="57">
        <f>'BAR BB| Open rates'!T9*0.75</f>
        <v>11925</v>
      </c>
    </row>
    <row r="10" spans="1:20" s="36" customFormat="1" ht="12" customHeight="1" x14ac:dyDescent="0.2">
      <c r="A10" s="237">
        <v>2</v>
      </c>
      <c r="B10" s="57">
        <f>'BAR BB| Open rates'!B10*0.75</f>
        <v>26475</v>
      </c>
      <c r="C10" s="57">
        <f>'BAR BB| Open rates'!C10*0.75</f>
        <v>23475</v>
      </c>
      <c r="D10" s="57">
        <f>'BAR BB| Open rates'!D10*0.75</f>
        <v>23475</v>
      </c>
      <c r="E10" s="57">
        <f>'BAR BB| Open rates'!E10*0.75</f>
        <v>26475</v>
      </c>
      <c r="F10" s="57">
        <f>'BAR BB| Open rates'!F10*0.75</f>
        <v>23475</v>
      </c>
      <c r="G10" s="57">
        <f>'BAR BB| Open rates'!G10*0.75</f>
        <v>23475</v>
      </c>
      <c r="H10" s="57">
        <f>'BAR BB| Open rates'!H10*0.75</f>
        <v>18225</v>
      </c>
      <c r="I10" s="57">
        <f>'BAR BB| Open rates'!I10*0.75</f>
        <v>16575</v>
      </c>
      <c r="J10" s="57">
        <f>'BAR BB| Open rates'!J10*0.75</f>
        <v>15300</v>
      </c>
      <c r="K10" s="57">
        <f>'BAR BB| Open rates'!K10*0.75</f>
        <v>13800</v>
      </c>
      <c r="L10" s="57">
        <f>'BAR BB| Open rates'!L10*0.75</f>
        <v>15300</v>
      </c>
      <c r="M10" s="57">
        <f>'BAR BB| Open rates'!M10*0.75</f>
        <v>13800</v>
      </c>
      <c r="N10" s="57">
        <f>'BAR BB| Open rates'!N10*0.75</f>
        <v>15300</v>
      </c>
      <c r="O10" s="57">
        <f>'BAR BB| Open rates'!O10*0.75</f>
        <v>13800</v>
      </c>
      <c r="P10" s="57">
        <f>'BAR BB| Open rates'!P10*0.75</f>
        <v>15300</v>
      </c>
      <c r="Q10" s="57">
        <f>'BAR BB| Open rates'!Q10*0.75</f>
        <v>13800</v>
      </c>
      <c r="R10" s="57">
        <f>'BAR BB| Open rates'!R10*0.75</f>
        <v>13800</v>
      </c>
      <c r="S10" s="57">
        <f>'BAR BB| Open rates'!S10*0.75</f>
        <v>15300</v>
      </c>
      <c r="T10" s="57">
        <f>'BAR BB| Open rates'!T10*0.75</f>
        <v>13800</v>
      </c>
    </row>
    <row r="11" spans="1:20"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row>
    <row r="12" spans="1:20" s="36" customFormat="1" ht="12" customHeight="1" x14ac:dyDescent="0.2">
      <c r="A12" s="237">
        <v>1</v>
      </c>
      <c r="B12" s="57">
        <f>'BAR BB| Open rates'!B12*0.75</f>
        <v>27525</v>
      </c>
      <c r="C12" s="57">
        <f>'BAR BB| Open rates'!C12*0.75</f>
        <v>24525</v>
      </c>
      <c r="D12" s="57">
        <f>'BAR BB| Open rates'!D12*0.75</f>
        <v>24525</v>
      </c>
      <c r="E12" s="57">
        <f>'BAR BB| Open rates'!E12*0.75</f>
        <v>27525</v>
      </c>
      <c r="F12" s="57">
        <f>'BAR BB| Open rates'!F12*0.75</f>
        <v>24525</v>
      </c>
      <c r="G12" s="57">
        <f>'BAR BB| Open rates'!G12*0.75</f>
        <v>24525</v>
      </c>
      <c r="H12" s="57">
        <f>'BAR BB| Open rates'!H12*0.75</f>
        <v>19275</v>
      </c>
      <c r="I12" s="57">
        <f>'BAR BB| Open rates'!I12*0.75</f>
        <v>17625</v>
      </c>
      <c r="J12" s="57">
        <f>'BAR BB| Open rates'!J12*0.75</f>
        <v>16350</v>
      </c>
      <c r="K12" s="57">
        <f>'BAR BB| Open rates'!K12*0.75</f>
        <v>14850</v>
      </c>
      <c r="L12" s="57">
        <f>'BAR BB| Open rates'!L12*0.75</f>
        <v>16350</v>
      </c>
      <c r="M12" s="57">
        <f>'BAR BB| Open rates'!M12*0.75</f>
        <v>14850</v>
      </c>
      <c r="N12" s="57">
        <f>'BAR BB| Open rates'!N12*0.75</f>
        <v>16350</v>
      </c>
      <c r="O12" s="57">
        <f>'BAR BB| Open rates'!O12*0.75</f>
        <v>14850</v>
      </c>
      <c r="P12" s="57">
        <f>'BAR BB| Open rates'!P12*0.75</f>
        <v>16350</v>
      </c>
      <c r="Q12" s="57">
        <f>'BAR BB| Open rates'!Q12*0.75</f>
        <v>14850</v>
      </c>
      <c r="R12" s="57">
        <f>'BAR BB| Open rates'!R12*0.75</f>
        <v>14850</v>
      </c>
      <c r="S12" s="57">
        <f>'BAR BB| Open rates'!S12*0.75</f>
        <v>16350</v>
      </c>
      <c r="T12" s="57">
        <f>'BAR BB| Open rates'!T12*0.75</f>
        <v>14850</v>
      </c>
    </row>
    <row r="13" spans="1:20" s="36" customFormat="1" ht="12" customHeight="1" x14ac:dyDescent="0.2">
      <c r="A13" s="237">
        <v>2</v>
      </c>
      <c r="B13" s="57">
        <f>'BAR BB| Open rates'!B13*0.75</f>
        <v>29400</v>
      </c>
      <c r="C13" s="57">
        <f>'BAR BB| Open rates'!C13*0.75</f>
        <v>26400</v>
      </c>
      <c r="D13" s="57">
        <f>'BAR BB| Open rates'!D13*0.75</f>
        <v>26400</v>
      </c>
      <c r="E13" s="57">
        <f>'BAR BB| Open rates'!E13*0.75</f>
        <v>29400</v>
      </c>
      <c r="F13" s="57">
        <f>'BAR BB| Open rates'!F13*0.75</f>
        <v>26400</v>
      </c>
      <c r="G13" s="57">
        <f>'BAR BB| Open rates'!G13*0.75</f>
        <v>26400</v>
      </c>
      <c r="H13" s="57">
        <f>'BAR BB| Open rates'!H13*0.75</f>
        <v>21150</v>
      </c>
      <c r="I13" s="57">
        <f>'BAR BB| Open rates'!I13*0.75</f>
        <v>19500</v>
      </c>
      <c r="J13" s="57">
        <f>'BAR BB| Open rates'!J13*0.75</f>
        <v>18225</v>
      </c>
      <c r="K13" s="57">
        <f>'BAR BB| Open rates'!K13*0.75</f>
        <v>16725</v>
      </c>
      <c r="L13" s="57">
        <f>'BAR BB| Open rates'!L13*0.75</f>
        <v>18225</v>
      </c>
      <c r="M13" s="57">
        <f>'BAR BB| Open rates'!M13*0.75</f>
        <v>16725</v>
      </c>
      <c r="N13" s="57">
        <f>'BAR BB| Open rates'!N13*0.75</f>
        <v>18225</v>
      </c>
      <c r="O13" s="57">
        <f>'BAR BB| Open rates'!O13*0.75</f>
        <v>16725</v>
      </c>
      <c r="P13" s="57">
        <f>'BAR BB| Open rates'!P13*0.75</f>
        <v>18225</v>
      </c>
      <c r="Q13" s="57">
        <f>'BAR BB| Open rates'!Q13*0.75</f>
        <v>16725</v>
      </c>
      <c r="R13" s="57">
        <f>'BAR BB| Open rates'!R13*0.75</f>
        <v>16725</v>
      </c>
      <c r="S13" s="57">
        <f>'BAR BB| Open rates'!S13*0.75</f>
        <v>18225</v>
      </c>
      <c r="T13" s="57">
        <f>'BAR BB| Open rates'!T13*0.75</f>
        <v>16725</v>
      </c>
    </row>
    <row r="14" spans="1:20"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row>
    <row r="15" spans="1:20" s="36" customFormat="1" ht="12" customHeight="1" x14ac:dyDescent="0.2">
      <c r="A15" s="237">
        <v>1</v>
      </c>
      <c r="B15" s="57">
        <f>'BAR BB| Open rates'!B15*0.75</f>
        <v>32775</v>
      </c>
      <c r="C15" s="57">
        <f>'BAR BB| Open rates'!C15*0.75</f>
        <v>29775</v>
      </c>
      <c r="D15" s="57">
        <f>'BAR BB| Open rates'!D15*0.75</f>
        <v>29775</v>
      </c>
      <c r="E15" s="57">
        <f>'BAR BB| Open rates'!E15*0.75</f>
        <v>32775</v>
      </c>
      <c r="F15" s="57">
        <f>'BAR BB| Open rates'!F15*0.75</f>
        <v>29775</v>
      </c>
      <c r="G15" s="57">
        <f>'BAR BB| Open rates'!G15*0.75</f>
        <v>29775</v>
      </c>
      <c r="H15" s="57">
        <f>'BAR BB| Open rates'!H15*0.75</f>
        <v>24525</v>
      </c>
      <c r="I15" s="57">
        <f>'BAR BB| Open rates'!I15*0.75</f>
        <v>22875</v>
      </c>
      <c r="J15" s="57">
        <f>'BAR BB| Open rates'!J15*0.75</f>
        <v>21600</v>
      </c>
      <c r="K15" s="57">
        <f>'BAR BB| Open rates'!K15*0.75</f>
        <v>20100</v>
      </c>
      <c r="L15" s="57">
        <f>'BAR BB| Open rates'!L15*0.75</f>
        <v>21600</v>
      </c>
      <c r="M15" s="57">
        <f>'BAR BB| Open rates'!M15*0.75</f>
        <v>20100</v>
      </c>
      <c r="N15" s="57">
        <f>'BAR BB| Open rates'!N15*0.75</f>
        <v>21600</v>
      </c>
      <c r="O15" s="57">
        <f>'BAR BB| Open rates'!O15*0.75</f>
        <v>20100</v>
      </c>
      <c r="P15" s="57">
        <f>'BAR BB| Open rates'!P15*0.75</f>
        <v>21600</v>
      </c>
      <c r="Q15" s="57">
        <f>'BAR BB| Open rates'!Q15*0.75</f>
        <v>20100</v>
      </c>
      <c r="R15" s="57">
        <f>'BAR BB| Open rates'!R15*0.75</f>
        <v>20100</v>
      </c>
      <c r="S15" s="57">
        <f>'BAR BB| Open rates'!S15*0.75</f>
        <v>21600</v>
      </c>
      <c r="T15" s="57">
        <f>'BAR BB| Open rates'!T15*0.75</f>
        <v>20100</v>
      </c>
    </row>
    <row r="16" spans="1:20" s="36" customFormat="1" ht="12" customHeight="1" x14ac:dyDescent="0.2">
      <c r="A16" s="237">
        <v>2</v>
      </c>
      <c r="B16" s="57">
        <f>'BAR BB| Open rates'!B16*0.75</f>
        <v>34650</v>
      </c>
      <c r="C16" s="57">
        <f>'BAR BB| Open rates'!C16*0.75</f>
        <v>31650</v>
      </c>
      <c r="D16" s="57">
        <f>'BAR BB| Open rates'!D16*0.75</f>
        <v>31650</v>
      </c>
      <c r="E16" s="57">
        <f>'BAR BB| Open rates'!E16*0.75</f>
        <v>34650</v>
      </c>
      <c r="F16" s="57">
        <f>'BAR BB| Open rates'!F16*0.75</f>
        <v>31650</v>
      </c>
      <c r="G16" s="57">
        <f>'BAR BB| Open rates'!G16*0.75</f>
        <v>31650</v>
      </c>
      <c r="H16" s="57">
        <f>'BAR BB| Open rates'!H16*0.75</f>
        <v>26400</v>
      </c>
      <c r="I16" s="57">
        <f>'BAR BB| Open rates'!I16*0.75</f>
        <v>24750</v>
      </c>
      <c r="J16" s="57">
        <f>'BAR BB| Open rates'!J16*0.75</f>
        <v>23475</v>
      </c>
      <c r="K16" s="57">
        <f>'BAR BB| Open rates'!K16*0.75</f>
        <v>21975</v>
      </c>
      <c r="L16" s="57">
        <f>'BAR BB| Open rates'!L16*0.75</f>
        <v>23475</v>
      </c>
      <c r="M16" s="57">
        <f>'BAR BB| Open rates'!M16*0.75</f>
        <v>21975</v>
      </c>
      <c r="N16" s="57">
        <f>'BAR BB| Open rates'!N16*0.75</f>
        <v>23475</v>
      </c>
      <c r="O16" s="57">
        <f>'BAR BB| Open rates'!O16*0.75</f>
        <v>21975</v>
      </c>
      <c r="P16" s="57">
        <f>'BAR BB| Open rates'!P16*0.75</f>
        <v>23475</v>
      </c>
      <c r="Q16" s="57">
        <f>'BAR BB| Open rates'!Q16*0.75</f>
        <v>21975</v>
      </c>
      <c r="R16" s="57">
        <f>'BAR BB| Open rates'!R16*0.75</f>
        <v>21975</v>
      </c>
      <c r="S16" s="57">
        <f>'BAR BB| Open rates'!S16*0.75</f>
        <v>23475</v>
      </c>
      <c r="T16" s="57">
        <f>'BAR BB| Open rates'!T16*0.75</f>
        <v>21975</v>
      </c>
    </row>
    <row r="17" spans="1:20"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row>
    <row r="18" spans="1:20" s="36" customFormat="1" ht="12" customHeight="1" x14ac:dyDescent="0.2">
      <c r="A18" s="237">
        <v>1</v>
      </c>
      <c r="B18" s="57">
        <f>'BAR BB| Open rates'!B18*0.75</f>
        <v>29850</v>
      </c>
      <c r="C18" s="57">
        <f>'BAR BB| Open rates'!C18*0.75</f>
        <v>26850</v>
      </c>
      <c r="D18" s="57">
        <f>'BAR BB| Open rates'!D18*0.75</f>
        <v>26850</v>
      </c>
      <c r="E18" s="57">
        <f>'BAR BB| Open rates'!E18*0.75</f>
        <v>29850</v>
      </c>
      <c r="F18" s="57">
        <f>'BAR BB| Open rates'!F18*0.75</f>
        <v>26850</v>
      </c>
      <c r="G18" s="57">
        <f>'BAR BB| Open rates'!G18*0.75</f>
        <v>26850</v>
      </c>
      <c r="H18" s="57">
        <f>'BAR BB| Open rates'!H18*0.75</f>
        <v>21600</v>
      </c>
      <c r="I18" s="57">
        <f>'BAR BB| Open rates'!I18*0.75</f>
        <v>19950</v>
      </c>
      <c r="J18" s="57">
        <f>'BAR BB| Open rates'!J18*0.75</f>
        <v>18675</v>
      </c>
      <c r="K18" s="57">
        <f>'BAR BB| Open rates'!K18*0.75</f>
        <v>17175</v>
      </c>
      <c r="L18" s="57">
        <f>'BAR BB| Open rates'!L18*0.75</f>
        <v>18675</v>
      </c>
      <c r="M18" s="57">
        <f>'BAR BB| Open rates'!M18*0.75</f>
        <v>17175</v>
      </c>
      <c r="N18" s="57">
        <f>'BAR BB| Open rates'!N18*0.75</f>
        <v>18675</v>
      </c>
      <c r="O18" s="57">
        <f>'BAR BB| Open rates'!O18*0.75</f>
        <v>17175</v>
      </c>
      <c r="P18" s="57">
        <f>'BAR BB| Open rates'!P18*0.75</f>
        <v>18675</v>
      </c>
      <c r="Q18" s="57">
        <f>'BAR BB| Open rates'!Q18*0.75</f>
        <v>17175</v>
      </c>
      <c r="R18" s="57">
        <f>'BAR BB| Open rates'!R18*0.75</f>
        <v>17175</v>
      </c>
      <c r="S18" s="57">
        <f>'BAR BB| Open rates'!S18*0.75</f>
        <v>18675</v>
      </c>
      <c r="T18" s="57">
        <f>'BAR BB| Open rates'!T18*0.75</f>
        <v>17175</v>
      </c>
    </row>
    <row r="19" spans="1:20" s="36" customFormat="1" ht="12" customHeight="1" x14ac:dyDescent="0.2">
      <c r="A19" s="237">
        <v>2</v>
      </c>
      <c r="B19" s="57">
        <f>'BAR BB| Open rates'!B19*0.75</f>
        <v>31725</v>
      </c>
      <c r="C19" s="57">
        <f>'BAR BB| Open rates'!C19*0.75</f>
        <v>28725</v>
      </c>
      <c r="D19" s="57">
        <f>'BAR BB| Open rates'!D19*0.75</f>
        <v>28725</v>
      </c>
      <c r="E19" s="57">
        <f>'BAR BB| Open rates'!E19*0.75</f>
        <v>31725</v>
      </c>
      <c r="F19" s="57">
        <f>'BAR BB| Open rates'!F19*0.75</f>
        <v>28725</v>
      </c>
      <c r="G19" s="57">
        <f>'BAR BB| Open rates'!G19*0.75</f>
        <v>28725</v>
      </c>
      <c r="H19" s="57">
        <f>'BAR BB| Open rates'!H19*0.75</f>
        <v>23475</v>
      </c>
      <c r="I19" s="57">
        <f>'BAR BB| Open rates'!I19*0.75</f>
        <v>21825</v>
      </c>
      <c r="J19" s="57">
        <f>'BAR BB| Open rates'!J19*0.75</f>
        <v>20550</v>
      </c>
      <c r="K19" s="57">
        <f>'BAR BB| Open rates'!K19*0.75</f>
        <v>19050</v>
      </c>
      <c r="L19" s="57">
        <f>'BAR BB| Open rates'!L19*0.75</f>
        <v>20550</v>
      </c>
      <c r="M19" s="57">
        <f>'BAR BB| Open rates'!M19*0.75</f>
        <v>19050</v>
      </c>
      <c r="N19" s="57">
        <f>'BAR BB| Open rates'!N19*0.75</f>
        <v>20550</v>
      </c>
      <c r="O19" s="57">
        <f>'BAR BB| Open rates'!O19*0.75</f>
        <v>19050</v>
      </c>
      <c r="P19" s="57">
        <f>'BAR BB| Open rates'!P19*0.75</f>
        <v>20550</v>
      </c>
      <c r="Q19" s="57">
        <f>'BAR BB| Open rates'!Q19*0.75</f>
        <v>19050</v>
      </c>
      <c r="R19" s="57">
        <f>'BAR BB| Open rates'!R19*0.75</f>
        <v>19050</v>
      </c>
      <c r="S19" s="57">
        <f>'BAR BB| Open rates'!S19*0.75</f>
        <v>20550</v>
      </c>
      <c r="T19" s="57">
        <f>'BAR BB| Open rates'!T19*0.75</f>
        <v>19050</v>
      </c>
    </row>
    <row r="20" spans="1:20"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row>
    <row r="21" spans="1:20" s="36" customFormat="1" ht="12" customHeight="1" x14ac:dyDescent="0.2">
      <c r="A21" s="237">
        <v>1</v>
      </c>
      <c r="B21" s="57">
        <f>'BAR BB| Open rates'!B21*0.75</f>
        <v>32775</v>
      </c>
      <c r="C21" s="57">
        <f>'BAR BB| Open rates'!C21*0.75</f>
        <v>29775</v>
      </c>
      <c r="D21" s="57">
        <f>'BAR BB| Open rates'!D21*0.75</f>
        <v>29775</v>
      </c>
      <c r="E21" s="57">
        <f>'BAR BB| Open rates'!E21*0.75</f>
        <v>32775</v>
      </c>
      <c r="F21" s="57">
        <f>'BAR BB| Open rates'!F21*0.75</f>
        <v>29775</v>
      </c>
      <c r="G21" s="57">
        <f>'BAR BB| Open rates'!G21*0.75</f>
        <v>29775</v>
      </c>
      <c r="H21" s="57">
        <f>'BAR BB| Open rates'!H21*0.75</f>
        <v>24525</v>
      </c>
      <c r="I21" s="57">
        <f>'BAR BB| Open rates'!I21*0.75</f>
        <v>22875</v>
      </c>
      <c r="J21" s="57">
        <f>'BAR BB| Open rates'!J21*0.75</f>
        <v>21600</v>
      </c>
      <c r="K21" s="57">
        <f>'BAR BB| Open rates'!K21*0.75</f>
        <v>20100</v>
      </c>
      <c r="L21" s="57">
        <f>'BAR BB| Open rates'!L21*0.75</f>
        <v>21600</v>
      </c>
      <c r="M21" s="57">
        <f>'BAR BB| Open rates'!M21*0.75</f>
        <v>20100</v>
      </c>
      <c r="N21" s="57">
        <f>'BAR BB| Open rates'!N21*0.75</f>
        <v>21600</v>
      </c>
      <c r="O21" s="57">
        <f>'BAR BB| Open rates'!O21*0.75</f>
        <v>20100</v>
      </c>
      <c r="P21" s="57">
        <f>'BAR BB| Open rates'!P21*0.75</f>
        <v>21600</v>
      </c>
      <c r="Q21" s="57">
        <f>'BAR BB| Open rates'!Q21*0.75</f>
        <v>20100</v>
      </c>
      <c r="R21" s="57">
        <f>'BAR BB| Open rates'!R21*0.75</f>
        <v>20100</v>
      </c>
      <c r="S21" s="57">
        <f>'BAR BB| Open rates'!S21*0.75</f>
        <v>21600</v>
      </c>
      <c r="T21" s="57">
        <f>'BAR BB| Open rates'!T21*0.75</f>
        <v>20100</v>
      </c>
    </row>
    <row r="22" spans="1:20" s="36" customFormat="1" ht="12" customHeight="1" x14ac:dyDescent="0.2">
      <c r="A22" s="237">
        <v>2</v>
      </c>
      <c r="B22" s="57">
        <f>'BAR BB| Open rates'!B22*0.75</f>
        <v>34650</v>
      </c>
      <c r="C22" s="57">
        <f>'BAR BB| Open rates'!C22*0.75</f>
        <v>31650</v>
      </c>
      <c r="D22" s="57">
        <f>'BAR BB| Open rates'!D22*0.75</f>
        <v>31650</v>
      </c>
      <c r="E22" s="57">
        <f>'BAR BB| Open rates'!E22*0.75</f>
        <v>34650</v>
      </c>
      <c r="F22" s="57">
        <f>'BAR BB| Open rates'!F22*0.75</f>
        <v>31650</v>
      </c>
      <c r="G22" s="57">
        <f>'BAR BB| Open rates'!G22*0.75</f>
        <v>31650</v>
      </c>
      <c r="H22" s="57">
        <f>'BAR BB| Open rates'!H22*0.75</f>
        <v>26400</v>
      </c>
      <c r="I22" s="57">
        <f>'BAR BB| Open rates'!I22*0.75</f>
        <v>24750</v>
      </c>
      <c r="J22" s="57">
        <f>'BAR BB| Open rates'!J22*0.75</f>
        <v>23475</v>
      </c>
      <c r="K22" s="57">
        <f>'BAR BB| Open rates'!K22*0.75</f>
        <v>21975</v>
      </c>
      <c r="L22" s="57">
        <f>'BAR BB| Open rates'!L22*0.75</f>
        <v>23475</v>
      </c>
      <c r="M22" s="57">
        <f>'BAR BB| Open rates'!M22*0.75</f>
        <v>21975</v>
      </c>
      <c r="N22" s="57">
        <f>'BAR BB| Open rates'!N22*0.75</f>
        <v>23475</v>
      </c>
      <c r="O22" s="57">
        <f>'BAR BB| Open rates'!O22*0.75</f>
        <v>21975</v>
      </c>
      <c r="P22" s="57">
        <f>'BAR BB| Open rates'!P22*0.75</f>
        <v>23475</v>
      </c>
      <c r="Q22" s="57">
        <f>'BAR BB| Open rates'!Q22*0.75</f>
        <v>21975</v>
      </c>
      <c r="R22" s="57">
        <f>'BAR BB| Open rates'!R22*0.75</f>
        <v>21975</v>
      </c>
      <c r="S22" s="57">
        <f>'BAR BB| Open rates'!S22*0.75</f>
        <v>23475</v>
      </c>
      <c r="T22" s="57">
        <f>'BAR BB| Open rates'!T22*0.75</f>
        <v>21975</v>
      </c>
    </row>
    <row r="23" spans="1:20"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row>
    <row r="24" spans="1:20" s="36" customFormat="1" ht="12" customHeight="1" x14ac:dyDescent="0.2">
      <c r="A24" s="237">
        <v>1</v>
      </c>
      <c r="B24" s="57">
        <f>'BAR BB| Open rates'!B24*0.75</f>
        <v>41025</v>
      </c>
      <c r="C24" s="57">
        <f>'BAR BB| Open rates'!C24*0.75</f>
        <v>38025</v>
      </c>
      <c r="D24" s="57">
        <f>'BAR BB| Open rates'!D24*0.75</f>
        <v>38025</v>
      </c>
      <c r="E24" s="57">
        <f>'BAR BB| Open rates'!E24*0.75</f>
        <v>41025</v>
      </c>
      <c r="F24" s="57">
        <f>'BAR BB| Open rates'!F24*0.75</f>
        <v>38025</v>
      </c>
      <c r="G24" s="57">
        <f>'BAR BB| Open rates'!G24*0.75</f>
        <v>38025</v>
      </c>
      <c r="H24" s="57">
        <f>'BAR BB| Open rates'!H24*0.75</f>
        <v>32775</v>
      </c>
      <c r="I24" s="57">
        <f>'BAR BB| Open rates'!I24*0.75</f>
        <v>31125</v>
      </c>
      <c r="J24" s="57">
        <f>'BAR BB| Open rates'!J24*0.75</f>
        <v>29850</v>
      </c>
      <c r="K24" s="57">
        <f>'BAR BB| Open rates'!K24*0.75</f>
        <v>28350</v>
      </c>
      <c r="L24" s="57">
        <f>'BAR BB| Open rates'!L24*0.75</f>
        <v>29850</v>
      </c>
      <c r="M24" s="57">
        <f>'BAR BB| Open rates'!M24*0.75</f>
        <v>28350</v>
      </c>
      <c r="N24" s="57">
        <f>'BAR BB| Open rates'!N24*0.75</f>
        <v>29850</v>
      </c>
      <c r="O24" s="57">
        <f>'BAR BB| Open rates'!O24*0.75</f>
        <v>28350</v>
      </c>
      <c r="P24" s="57">
        <f>'BAR BB| Open rates'!P24*0.75</f>
        <v>29850</v>
      </c>
      <c r="Q24" s="57">
        <f>'BAR BB| Open rates'!Q24*0.75</f>
        <v>28350</v>
      </c>
      <c r="R24" s="57">
        <f>'BAR BB| Open rates'!R24*0.75</f>
        <v>28350</v>
      </c>
      <c r="S24" s="57">
        <f>'BAR BB| Open rates'!S24*0.75</f>
        <v>29850</v>
      </c>
      <c r="T24" s="57">
        <f>'BAR BB| Open rates'!T24*0.75</f>
        <v>28350</v>
      </c>
    </row>
    <row r="25" spans="1:20" s="36" customFormat="1" ht="12" customHeight="1" x14ac:dyDescent="0.2">
      <c r="A25" s="237">
        <v>2</v>
      </c>
      <c r="B25" s="57">
        <f>'BAR BB| Open rates'!B25*0.75</f>
        <v>42900</v>
      </c>
      <c r="C25" s="57">
        <f>'BAR BB| Open rates'!C25*0.75</f>
        <v>39900</v>
      </c>
      <c r="D25" s="57">
        <f>'BAR BB| Open rates'!D25*0.75</f>
        <v>39900</v>
      </c>
      <c r="E25" s="57">
        <f>'BAR BB| Open rates'!E25*0.75</f>
        <v>42900</v>
      </c>
      <c r="F25" s="57">
        <f>'BAR BB| Open rates'!F25*0.75</f>
        <v>39900</v>
      </c>
      <c r="G25" s="57">
        <f>'BAR BB| Open rates'!G25*0.75</f>
        <v>39900</v>
      </c>
      <c r="H25" s="57">
        <f>'BAR BB| Open rates'!H25*0.75</f>
        <v>34650</v>
      </c>
      <c r="I25" s="57">
        <f>'BAR BB| Open rates'!I25*0.75</f>
        <v>33000</v>
      </c>
      <c r="J25" s="57">
        <f>'BAR BB| Open rates'!J25*0.75</f>
        <v>31725</v>
      </c>
      <c r="K25" s="57">
        <f>'BAR BB| Open rates'!K25*0.75</f>
        <v>30225</v>
      </c>
      <c r="L25" s="57">
        <f>'BAR BB| Open rates'!L25*0.75</f>
        <v>31725</v>
      </c>
      <c r="M25" s="57">
        <f>'BAR BB| Open rates'!M25*0.75</f>
        <v>30225</v>
      </c>
      <c r="N25" s="57">
        <f>'BAR BB| Open rates'!N25*0.75</f>
        <v>31725</v>
      </c>
      <c r="O25" s="57">
        <f>'BAR BB| Open rates'!O25*0.75</f>
        <v>30225</v>
      </c>
      <c r="P25" s="57">
        <f>'BAR BB| Open rates'!P25*0.75</f>
        <v>31725</v>
      </c>
      <c r="Q25" s="57">
        <f>'BAR BB| Open rates'!Q25*0.75</f>
        <v>30225</v>
      </c>
      <c r="R25" s="57">
        <f>'BAR BB| Open rates'!R25*0.75</f>
        <v>30225</v>
      </c>
      <c r="S25" s="57">
        <f>'BAR BB| Open rates'!S25*0.75</f>
        <v>31725</v>
      </c>
      <c r="T25" s="57">
        <f>'BAR BB| Open rates'!T25*0.75</f>
        <v>30225</v>
      </c>
    </row>
    <row r="26" spans="1:20" s="36" customFormat="1" ht="12" customHeight="1" x14ac:dyDescent="0.2">
      <c r="A26" s="237">
        <v>3</v>
      </c>
      <c r="B26" s="57">
        <f>'BAR BB| Open rates'!B26*0.75</f>
        <v>44775</v>
      </c>
      <c r="C26" s="57">
        <f>'BAR BB| Open rates'!C26*0.75</f>
        <v>41775</v>
      </c>
      <c r="D26" s="57">
        <f>'BAR BB| Open rates'!D26*0.75</f>
        <v>41775</v>
      </c>
      <c r="E26" s="57">
        <f>'BAR BB| Open rates'!E26*0.75</f>
        <v>44775</v>
      </c>
      <c r="F26" s="57">
        <f>'BAR BB| Open rates'!F26*0.75</f>
        <v>41775</v>
      </c>
      <c r="G26" s="57">
        <f>'BAR BB| Open rates'!G26*0.75</f>
        <v>41775</v>
      </c>
      <c r="H26" s="57">
        <f>'BAR BB| Open rates'!H26*0.75</f>
        <v>36525</v>
      </c>
      <c r="I26" s="57">
        <f>'BAR BB| Open rates'!I26*0.75</f>
        <v>34875</v>
      </c>
      <c r="J26" s="57">
        <f>'BAR BB| Open rates'!J26*0.75</f>
        <v>33600</v>
      </c>
      <c r="K26" s="57">
        <f>'BAR BB| Open rates'!K26*0.75</f>
        <v>32100</v>
      </c>
      <c r="L26" s="57">
        <f>'BAR BB| Open rates'!L26*0.75</f>
        <v>33600</v>
      </c>
      <c r="M26" s="57">
        <f>'BAR BB| Open rates'!M26*0.75</f>
        <v>32100</v>
      </c>
      <c r="N26" s="57">
        <f>'BAR BB| Open rates'!N26*0.75</f>
        <v>33600</v>
      </c>
      <c r="O26" s="57">
        <f>'BAR BB| Open rates'!O26*0.75</f>
        <v>32100</v>
      </c>
      <c r="P26" s="57">
        <f>'BAR BB| Open rates'!P26*0.75</f>
        <v>33600</v>
      </c>
      <c r="Q26" s="57">
        <f>'BAR BB| Open rates'!Q26*0.75</f>
        <v>32100</v>
      </c>
      <c r="R26" s="57">
        <f>'BAR BB| Open rates'!R26*0.75</f>
        <v>32100</v>
      </c>
      <c r="S26" s="57">
        <f>'BAR BB| Open rates'!S26*0.75</f>
        <v>33600</v>
      </c>
      <c r="T26" s="57">
        <f>'BAR BB| Open rates'!T26*0.75</f>
        <v>32100</v>
      </c>
    </row>
    <row r="27" spans="1:20" s="36" customFormat="1" ht="12" customHeight="1" x14ac:dyDescent="0.2">
      <c r="A27" s="237">
        <v>4</v>
      </c>
      <c r="B27" s="57">
        <f>'BAR BB| Open rates'!B27*0.75</f>
        <v>46650</v>
      </c>
      <c r="C27" s="57">
        <f>'BAR BB| Open rates'!C27*0.75</f>
        <v>43650</v>
      </c>
      <c r="D27" s="57">
        <f>'BAR BB| Open rates'!D27*0.75</f>
        <v>43650</v>
      </c>
      <c r="E27" s="57">
        <f>'BAR BB| Open rates'!E27*0.75</f>
        <v>46650</v>
      </c>
      <c r="F27" s="57">
        <f>'BAR BB| Open rates'!F27*0.75</f>
        <v>43650</v>
      </c>
      <c r="G27" s="57">
        <f>'BAR BB| Open rates'!G27*0.75</f>
        <v>43650</v>
      </c>
      <c r="H27" s="57">
        <f>'BAR BB| Open rates'!H27*0.75</f>
        <v>38400</v>
      </c>
      <c r="I27" s="57">
        <f>'BAR BB| Open rates'!I27*0.75</f>
        <v>36750</v>
      </c>
      <c r="J27" s="57">
        <f>'BAR BB| Open rates'!J27*0.75</f>
        <v>35475</v>
      </c>
      <c r="K27" s="57">
        <f>'BAR BB| Open rates'!K27*0.75</f>
        <v>33975</v>
      </c>
      <c r="L27" s="57">
        <f>'BAR BB| Open rates'!L27*0.75</f>
        <v>35475</v>
      </c>
      <c r="M27" s="57">
        <f>'BAR BB| Open rates'!M27*0.75</f>
        <v>33975</v>
      </c>
      <c r="N27" s="57">
        <f>'BAR BB| Open rates'!N27*0.75</f>
        <v>35475</v>
      </c>
      <c r="O27" s="57">
        <f>'BAR BB| Open rates'!O27*0.75</f>
        <v>33975</v>
      </c>
      <c r="P27" s="57">
        <f>'BAR BB| Open rates'!P27*0.75</f>
        <v>35475</v>
      </c>
      <c r="Q27" s="57">
        <f>'BAR BB| Open rates'!Q27*0.75</f>
        <v>33975</v>
      </c>
      <c r="R27" s="57">
        <f>'BAR BB| Open rates'!R27*0.75</f>
        <v>33975</v>
      </c>
      <c r="S27" s="57">
        <f>'BAR BB| Open rates'!S27*0.75</f>
        <v>35475</v>
      </c>
      <c r="T27" s="57">
        <f>'BAR BB| Open rates'!T27*0.75</f>
        <v>33975</v>
      </c>
    </row>
    <row r="28" spans="1:20"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row>
    <row r="29" spans="1:20" s="36" customFormat="1" ht="12" customHeight="1" x14ac:dyDescent="0.2">
      <c r="A29" s="237">
        <v>1</v>
      </c>
      <c r="B29" s="57">
        <f>'BAR BB| Open rates'!B29*0.75</f>
        <v>44025</v>
      </c>
      <c r="C29" s="57">
        <f>'BAR BB| Open rates'!C29*0.75</f>
        <v>41025</v>
      </c>
      <c r="D29" s="57">
        <f>'BAR BB| Open rates'!D29*0.75</f>
        <v>41025</v>
      </c>
      <c r="E29" s="57">
        <f>'BAR BB| Open rates'!E29*0.75</f>
        <v>44025</v>
      </c>
      <c r="F29" s="57">
        <f>'BAR BB| Open rates'!F29*0.75</f>
        <v>41025</v>
      </c>
      <c r="G29" s="57">
        <f>'BAR BB| Open rates'!G29*0.75</f>
        <v>41025</v>
      </c>
      <c r="H29" s="57">
        <f>'BAR BB| Open rates'!H29*0.75</f>
        <v>35775</v>
      </c>
      <c r="I29" s="57">
        <f>'BAR BB| Open rates'!I29*0.75</f>
        <v>34125</v>
      </c>
      <c r="J29" s="57">
        <f>'BAR BB| Open rates'!J29*0.75</f>
        <v>32850</v>
      </c>
      <c r="K29" s="57">
        <f>'BAR BB| Open rates'!K29*0.75</f>
        <v>31350</v>
      </c>
      <c r="L29" s="57">
        <f>'BAR BB| Open rates'!L29*0.75</f>
        <v>32850</v>
      </c>
      <c r="M29" s="57">
        <f>'BAR BB| Open rates'!M29*0.75</f>
        <v>31350</v>
      </c>
      <c r="N29" s="57">
        <f>'BAR BB| Open rates'!N29*0.75</f>
        <v>32850</v>
      </c>
      <c r="O29" s="57">
        <f>'BAR BB| Open rates'!O29*0.75</f>
        <v>31350</v>
      </c>
      <c r="P29" s="57">
        <f>'BAR BB| Open rates'!P29*0.75</f>
        <v>32850</v>
      </c>
      <c r="Q29" s="57">
        <f>'BAR BB| Open rates'!Q29*0.75</f>
        <v>31350</v>
      </c>
      <c r="R29" s="57">
        <f>'BAR BB| Open rates'!R29*0.75</f>
        <v>31350</v>
      </c>
      <c r="S29" s="57">
        <f>'BAR BB| Open rates'!S29*0.75</f>
        <v>32850</v>
      </c>
      <c r="T29" s="57">
        <f>'BAR BB| Open rates'!T29*0.75</f>
        <v>31350</v>
      </c>
    </row>
    <row r="30" spans="1:20" s="36" customFormat="1" ht="12" customHeight="1" x14ac:dyDescent="0.2">
      <c r="A30" s="237">
        <v>2</v>
      </c>
      <c r="B30" s="57">
        <f>'BAR BB| Open rates'!B30*0.75</f>
        <v>45900</v>
      </c>
      <c r="C30" s="57">
        <f>'BAR BB| Open rates'!C30*0.75</f>
        <v>42900</v>
      </c>
      <c r="D30" s="57">
        <f>'BAR BB| Open rates'!D30*0.75</f>
        <v>42900</v>
      </c>
      <c r="E30" s="57">
        <f>'BAR BB| Open rates'!E30*0.75</f>
        <v>45900</v>
      </c>
      <c r="F30" s="57">
        <f>'BAR BB| Open rates'!F30*0.75</f>
        <v>42900</v>
      </c>
      <c r="G30" s="57">
        <f>'BAR BB| Open rates'!G30*0.75</f>
        <v>42900</v>
      </c>
      <c r="H30" s="57">
        <f>'BAR BB| Open rates'!H30*0.75</f>
        <v>37650</v>
      </c>
      <c r="I30" s="57">
        <f>'BAR BB| Open rates'!I30*0.75</f>
        <v>36000</v>
      </c>
      <c r="J30" s="57">
        <f>'BAR BB| Open rates'!J30*0.75</f>
        <v>34725</v>
      </c>
      <c r="K30" s="57">
        <f>'BAR BB| Open rates'!K30*0.75</f>
        <v>33225</v>
      </c>
      <c r="L30" s="57">
        <f>'BAR BB| Open rates'!L30*0.75</f>
        <v>34725</v>
      </c>
      <c r="M30" s="57">
        <f>'BAR BB| Open rates'!M30*0.75</f>
        <v>33225</v>
      </c>
      <c r="N30" s="57">
        <f>'BAR BB| Open rates'!N30*0.75</f>
        <v>34725</v>
      </c>
      <c r="O30" s="57">
        <f>'BAR BB| Open rates'!O30*0.75</f>
        <v>33225</v>
      </c>
      <c r="P30" s="57">
        <f>'BAR BB| Open rates'!P30*0.75</f>
        <v>34725</v>
      </c>
      <c r="Q30" s="57">
        <f>'BAR BB| Open rates'!Q30*0.75</f>
        <v>33225</v>
      </c>
      <c r="R30" s="57">
        <f>'BAR BB| Open rates'!R30*0.75</f>
        <v>33225</v>
      </c>
      <c r="S30" s="57">
        <f>'BAR BB| Open rates'!S30*0.75</f>
        <v>34725</v>
      </c>
      <c r="T30" s="57">
        <f>'BAR BB| Open rates'!T30*0.75</f>
        <v>33225</v>
      </c>
    </row>
    <row r="31" spans="1:20" s="36" customFormat="1" ht="12" customHeight="1" x14ac:dyDescent="0.2">
      <c r="A31" s="237">
        <v>3</v>
      </c>
      <c r="B31" s="57">
        <f>'BAR BB| Open rates'!B31*0.75</f>
        <v>47775</v>
      </c>
      <c r="C31" s="57">
        <f>'BAR BB| Open rates'!C31*0.75</f>
        <v>44775</v>
      </c>
      <c r="D31" s="57">
        <f>'BAR BB| Open rates'!D31*0.75</f>
        <v>44775</v>
      </c>
      <c r="E31" s="57">
        <f>'BAR BB| Open rates'!E31*0.75</f>
        <v>47775</v>
      </c>
      <c r="F31" s="57">
        <f>'BAR BB| Open rates'!F31*0.75</f>
        <v>44775</v>
      </c>
      <c r="G31" s="57">
        <f>'BAR BB| Open rates'!G31*0.75</f>
        <v>44775</v>
      </c>
      <c r="H31" s="57">
        <f>'BAR BB| Open rates'!H31*0.75</f>
        <v>39525</v>
      </c>
      <c r="I31" s="57">
        <f>'BAR BB| Open rates'!I31*0.75</f>
        <v>37875</v>
      </c>
      <c r="J31" s="57">
        <f>'BAR BB| Open rates'!J31*0.75</f>
        <v>36600</v>
      </c>
      <c r="K31" s="57">
        <f>'BAR BB| Open rates'!K31*0.75</f>
        <v>35100</v>
      </c>
      <c r="L31" s="57">
        <f>'BAR BB| Open rates'!L31*0.75</f>
        <v>36600</v>
      </c>
      <c r="M31" s="57">
        <f>'BAR BB| Open rates'!M31*0.75</f>
        <v>35100</v>
      </c>
      <c r="N31" s="57">
        <f>'BAR BB| Open rates'!N31*0.75</f>
        <v>36600</v>
      </c>
      <c r="O31" s="57">
        <f>'BAR BB| Open rates'!O31*0.75</f>
        <v>35100</v>
      </c>
      <c r="P31" s="57">
        <f>'BAR BB| Open rates'!P31*0.75</f>
        <v>36600</v>
      </c>
      <c r="Q31" s="57">
        <f>'BAR BB| Open rates'!Q31*0.75</f>
        <v>35100</v>
      </c>
      <c r="R31" s="57">
        <f>'BAR BB| Open rates'!R31*0.75</f>
        <v>35100</v>
      </c>
      <c r="S31" s="57">
        <f>'BAR BB| Open rates'!S31*0.75</f>
        <v>36600</v>
      </c>
      <c r="T31" s="57">
        <f>'BAR BB| Open rates'!T31*0.75</f>
        <v>35100</v>
      </c>
    </row>
    <row r="32" spans="1:20" s="36" customFormat="1" ht="12" customHeight="1" x14ac:dyDescent="0.2">
      <c r="A32" s="237">
        <v>4</v>
      </c>
      <c r="B32" s="57">
        <f>'BAR BB| Open rates'!B32*0.75</f>
        <v>49650</v>
      </c>
      <c r="C32" s="57">
        <f>'BAR BB| Open rates'!C32*0.75</f>
        <v>46650</v>
      </c>
      <c r="D32" s="57">
        <f>'BAR BB| Open rates'!D32*0.75</f>
        <v>46650</v>
      </c>
      <c r="E32" s="57">
        <f>'BAR BB| Open rates'!E32*0.75</f>
        <v>49650</v>
      </c>
      <c r="F32" s="57">
        <f>'BAR BB| Open rates'!F32*0.75</f>
        <v>46650</v>
      </c>
      <c r="G32" s="57">
        <f>'BAR BB| Open rates'!G32*0.75</f>
        <v>46650</v>
      </c>
      <c r="H32" s="57">
        <f>'BAR BB| Open rates'!H32*0.75</f>
        <v>41400</v>
      </c>
      <c r="I32" s="57">
        <f>'BAR BB| Open rates'!I32*0.75</f>
        <v>39750</v>
      </c>
      <c r="J32" s="57">
        <f>'BAR BB| Open rates'!J32*0.75</f>
        <v>38475</v>
      </c>
      <c r="K32" s="57">
        <f>'BAR BB| Open rates'!K32*0.75</f>
        <v>36975</v>
      </c>
      <c r="L32" s="57">
        <f>'BAR BB| Open rates'!L32*0.75</f>
        <v>38475</v>
      </c>
      <c r="M32" s="57">
        <f>'BAR BB| Open rates'!M32*0.75</f>
        <v>36975</v>
      </c>
      <c r="N32" s="57">
        <f>'BAR BB| Open rates'!N32*0.75</f>
        <v>38475</v>
      </c>
      <c r="O32" s="57">
        <f>'BAR BB| Open rates'!O32*0.75</f>
        <v>36975</v>
      </c>
      <c r="P32" s="57">
        <f>'BAR BB| Open rates'!P32*0.75</f>
        <v>38475</v>
      </c>
      <c r="Q32" s="57">
        <f>'BAR BB| Open rates'!Q32*0.75</f>
        <v>36975</v>
      </c>
      <c r="R32" s="57">
        <f>'BAR BB| Open rates'!R32*0.75</f>
        <v>36975</v>
      </c>
      <c r="S32" s="57">
        <f>'BAR BB| Open rates'!S32*0.75</f>
        <v>38475</v>
      </c>
      <c r="T32" s="57">
        <f>'BAR BB| Open rates'!T32*0.75</f>
        <v>36975</v>
      </c>
    </row>
    <row r="33" spans="1:20"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row>
    <row r="34" spans="1:20" s="36" customFormat="1" ht="12" customHeight="1" x14ac:dyDescent="0.2">
      <c r="A34" s="237">
        <v>1</v>
      </c>
      <c r="B34" s="57">
        <f>'BAR BB| Open rates'!B34*0.75</f>
        <v>49275</v>
      </c>
      <c r="C34" s="57">
        <f>'BAR BB| Open rates'!C34*0.75</f>
        <v>46275</v>
      </c>
      <c r="D34" s="57">
        <f>'BAR BB| Open rates'!D34*0.75</f>
        <v>46275</v>
      </c>
      <c r="E34" s="57">
        <f>'BAR BB| Open rates'!E34*0.75</f>
        <v>49275</v>
      </c>
      <c r="F34" s="57">
        <f>'BAR BB| Open rates'!F34*0.75</f>
        <v>46275</v>
      </c>
      <c r="G34" s="57">
        <f>'BAR BB| Open rates'!G34*0.75</f>
        <v>46275</v>
      </c>
      <c r="H34" s="57">
        <f>'BAR BB| Open rates'!H34*0.75</f>
        <v>41025</v>
      </c>
      <c r="I34" s="57">
        <f>'BAR BB| Open rates'!I34*0.75</f>
        <v>39375</v>
      </c>
      <c r="J34" s="57">
        <f>'BAR BB| Open rates'!J34*0.75</f>
        <v>38100</v>
      </c>
      <c r="K34" s="57">
        <f>'BAR BB| Open rates'!K34*0.75</f>
        <v>36600</v>
      </c>
      <c r="L34" s="57">
        <f>'BAR BB| Open rates'!L34*0.75</f>
        <v>38100</v>
      </c>
      <c r="M34" s="57">
        <f>'BAR BB| Open rates'!M34*0.75</f>
        <v>36600</v>
      </c>
      <c r="N34" s="57">
        <f>'BAR BB| Open rates'!N34*0.75</f>
        <v>38100</v>
      </c>
      <c r="O34" s="57">
        <f>'BAR BB| Open rates'!O34*0.75</f>
        <v>36600</v>
      </c>
      <c r="P34" s="57">
        <f>'BAR BB| Open rates'!P34*0.75</f>
        <v>38100</v>
      </c>
      <c r="Q34" s="57">
        <f>'BAR BB| Open rates'!Q34*0.75</f>
        <v>36600</v>
      </c>
      <c r="R34" s="57">
        <f>'BAR BB| Open rates'!R34*0.75</f>
        <v>36600</v>
      </c>
      <c r="S34" s="57">
        <f>'BAR BB| Open rates'!S34*0.75</f>
        <v>38100</v>
      </c>
      <c r="T34" s="57">
        <f>'BAR BB| Open rates'!T34*0.75</f>
        <v>36600</v>
      </c>
    </row>
    <row r="35" spans="1:20" s="36" customFormat="1" ht="12" customHeight="1" x14ac:dyDescent="0.2">
      <c r="A35" s="237">
        <v>2</v>
      </c>
      <c r="B35" s="57">
        <f>'BAR BB| Open rates'!B35*0.75</f>
        <v>51150</v>
      </c>
      <c r="C35" s="57">
        <f>'BAR BB| Open rates'!C35*0.75</f>
        <v>48150</v>
      </c>
      <c r="D35" s="57">
        <f>'BAR BB| Open rates'!D35*0.75</f>
        <v>48150</v>
      </c>
      <c r="E35" s="57">
        <f>'BAR BB| Open rates'!E35*0.75</f>
        <v>51150</v>
      </c>
      <c r="F35" s="57">
        <f>'BAR BB| Open rates'!F35*0.75</f>
        <v>48150</v>
      </c>
      <c r="G35" s="57">
        <f>'BAR BB| Open rates'!G35*0.75</f>
        <v>48150</v>
      </c>
      <c r="H35" s="57">
        <f>'BAR BB| Open rates'!H35*0.75</f>
        <v>42900</v>
      </c>
      <c r="I35" s="57">
        <f>'BAR BB| Open rates'!I35*0.75</f>
        <v>41250</v>
      </c>
      <c r="J35" s="57">
        <f>'BAR BB| Open rates'!J35*0.75</f>
        <v>39975</v>
      </c>
      <c r="K35" s="57">
        <f>'BAR BB| Open rates'!K35*0.75</f>
        <v>38475</v>
      </c>
      <c r="L35" s="57">
        <f>'BAR BB| Open rates'!L35*0.75</f>
        <v>39975</v>
      </c>
      <c r="M35" s="57">
        <f>'BAR BB| Open rates'!M35*0.75</f>
        <v>38475</v>
      </c>
      <c r="N35" s="57">
        <f>'BAR BB| Open rates'!N35*0.75</f>
        <v>39975</v>
      </c>
      <c r="O35" s="57">
        <f>'BAR BB| Open rates'!O35*0.75</f>
        <v>38475</v>
      </c>
      <c r="P35" s="57">
        <f>'BAR BB| Open rates'!P35*0.75</f>
        <v>39975</v>
      </c>
      <c r="Q35" s="57">
        <f>'BAR BB| Open rates'!Q35*0.75</f>
        <v>38475</v>
      </c>
      <c r="R35" s="57">
        <f>'BAR BB| Open rates'!R35*0.75</f>
        <v>38475</v>
      </c>
      <c r="S35" s="57">
        <f>'BAR BB| Open rates'!S35*0.75</f>
        <v>39975</v>
      </c>
      <c r="T35" s="57">
        <f>'BAR BB| Open rates'!T35*0.75</f>
        <v>38475</v>
      </c>
    </row>
    <row r="36" spans="1:20" s="36" customFormat="1" ht="12" customHeight="1" x14ac:dyDescent="0.2">
      <c r="A36" s="237">
        <v>3</v>
      </c>
      <c r="B36" s="57">
        <f>'BAR BB| Open rates'!B36*0.75</f>
        <v>53025</v>
      </c>
      <c r="C36" s="57">
        <f>'BAR BB| Open rates'!C36*0.75</f>
        <v>50025</v>
      </c>
      <c r="D36" s="57">
        <f>'BAR BB| Open rates'!D36*0.75</f>
        <v>50025</v>
      </c>
      <c r="E36" s="57">
        <f>'BAR BB| Open rates'!E36*0.75</f>
        <v>53025</v>
      </c>
      <c r="F36" s="57">
        <f>'BAR BB| Open rates'!F36*0.75</f>
        <v>50025</v>
      </c>
      <c r="G36" s="57">
        <f>'BAR BB| Open rates'!G36*0.75</f>
        <v>50025</v>
      </c>
      <c r="H36" s="57">
        <f>'BAR BB| Open rates'!H36*0.75</f>
        <v>44775</v>
      </c>
      <c r="I36" s="57">
        <f>'BAR BB| Open rates'!I36*0.75</f>
        <v>43125</v>
      </c>
      <c r="J36" s="57">
        <f>'BAR BB| Open rates'!J36*0.75</f>
        <v>41850</v>
      </c>
      <c r="K36" s="57">
        <f>'BAR BB| Open rates'!K36*0.75</f>
        <v>40350</v>
      </c>
      <c r="L36" s="57">
        <f>'BAR BB| Open rates'!L36*0.75</f>
        <v>41850</v>
      </c>
      <c r="M36" s="57">
        <f>'BAR BB| Open rates'!M36*0.75</f>
        <v>40350</v>
      </c>
      <c r="N36" s="57">
        <f>'BAR BB| Open rates'!N36*0.75</f>
        <v>41850</v>
      </c>
      <c r="O36" s="57">
        <f>'BAR BB| Open rates'!O36*0.75</f>
        <v>40350</v>
      </c>
      <c r="P36" s="57">
        <f>'BAR BB| Open rates'!P36*0.75</f>
        <v>41850</v>
      </c>
      <c r="Q36" s="57">
        <f>'BAR BB| Open rates'!Q36*0.75</f>
        <v>40350</v>
      </c>
      <c r="R36" s="57">
        <f>'BAR BB| Open rates'!R36*0.75</f>
        <v>40350</v>
      </c>
      <c r="S36" s="57">
        <f>'BAR BB| Open rates'!S36*0.75</f>
        <v>41850</v>
      </c>
      <c r="T36" s="57">
        <f>'BAR BB| Open rates'!T36*0.75</f>
        <v>40350</v>
      </c>
    </row>
    <row r="37" spans="1:20" s="36" customFormat="1" ht="12" customHeight="1" x14ac:dyDescent="0.2">
      <c r="A37" s="237">
        <v>4</v>
      </c>
      <c r="B37" s="57">
        <f>'BAR BB| Open rates'!B37*0.75</f>
        <v>54900</v>
      </c>
      <c r="C37" s="57">
        <f>'BAR BB| Open rates'!C37*0.75</f>
        <v>51900</v>
      </c>
      <c r="D37" s="57">
        <f>'BAR BB| Open rates'!D37*0.75</f>
        <v>51900</v>
      </c>
      <c r="E37" s="57">
        <f>'BAR BB| Open rates'!E37*0.75</f>
        <v>54900</v>
      </c>
      <c r="F37" s="57">
        <f>'BAR BB| Open rates'!F37*0.75</f>
        <v>51900</v>
      </c>
      <c r="G37" s="57">
        <f>'BAR BB| Open rates'!G37*0.75</f>
        <v>51900</v>
      </c>
      <c r="H37" s="57">
        <f>'BAR BB| Open rates'!H37*0.75</f>
        <v>46650</v>
      </c>
      <c r="I37" s="57">
        <f>'BAR BB| Open rates'!I37*0.75</f>
        <v>45000</v>
      </c>
      <c r="J37" s="57">
        <f>'BAR BB| Open rates'!J37*0.75</f>
        <v>43725</v>
      </c>
      <c r="K37" s="57">
        <f>'BAR BB| Open rates'!K37*0.75</f>
        <v>42225</v>
      </c>
      <c r="L37" s="57">
        <f>'BAR BB| Open rates'!L37*0.75</f>
        <v>43725</v>
      </c>
      <c r="M37" s="57">
        <f>'BAR BB| Open rates'!M37*0.75</f>
        <v>42225</v>
      </c>
      <c r="N37" s="57">
        <f>'BAR BB| Open rates'!N37*0.75</f>
        <v>43725</v>
      </c>
      <c r="O37" s="57">
        <f>'BAR BB| Open rates'!O37*0.75</f>
        <v>42225</v>
      </c>
      <c r="P37" s="57">
        <f>'BAR BB| Open rates'!P37*0.75</f>
        <v>43725</v>
      </c>
      <c r="Q37" s="57">
        <f>'BAR BB| Open rates'!Q37*0.75</f>
        <v>42225</v>
      </c>
      <c r="R37" s="57">
        <f>'BAR BB| Open rates'!R37*0.75</f>
        <v>42225</v>
      </c>
      <c r="S37" s="57">
        <f>'BAR BB| Open rates'!S37*0.75</f>
        <v>43725</v>
      </c>
      <c r="T37" s="57">
        <f>'BAR BB| Open rates'!T37*0.75</f>
        <v>42225</v>
      </c>
    </row>
    <row r="38" spans="1:20" s="36" customFormat="1" ht="12" customHeight="1" x14ac:dyDescent="0.2">
      <c r="A38" s="237">
        <v>5</v>
      </c>
      <c r="B38" s="57">
        <f>'BAR BB| Open rates'!B38*0.75</f>
        <v>56775</v>
      </c>
      <c r="C38" s="57">
        <f>'BAR BB| Open rates'!C38*0.75</f>
        <v>53775</v>
      </c>
      <c r="D38" s="57">
        <f>'BAR BB| Open rates'!D38*0.75</f>
        <v>53775</v>
      </c>
      <c r="E38" s="57">
        <f>'BAR BB| Open rates'!E38*0.75</f>
        <v>56775</v>
      </c>
      <c r="F38" s="57">
        <f>'BAR BB| Open rates'!F38*0.75</f>
        <v>53775</v>
      </c>
      <c r="G38" s="57">
        <f>'BAR BB| Open rates'!G38*0.75</f>
        <v>53775</v>
      </c>
      <c r="H38" s="57">
        <f>'BAR BB| Open rates'!H38*0.75</f>
        <v>48525</v>
      </c>
      <c r="I38" s="57">
        <f>'BAR BB| Open rates'!I38*0.75</f>
        <v>46875</v>
      </c>
      <c r="J38" s="57">
        <f>'BAR BB| Open rates'!J38*0.75</f>
        <v>45600</v>
      </c>
      <c r="K38" s="57">
        <f>'BAR BB| Open rates'!K38*0.75</f>
        <v>44100</v>
      </c>
      <c r="L38" s="57">
        <f>'BAR BB| Open rates'!L38*0.75</f>
        <v>45600</v>
      </c>
      <c r="M38" s="57">
        <f>'BAR BB| Open rates'!M38*0.75</f>
        <v>44100</v>
      </c>
      <c r="N38" s="57">
        <f>'BAR BB| Open rates'!N38*0.75</f>
        <v>45600</v>
      </c>
      <c r="O38" s="57">
        <f>'BAR BB| Open rates'!O38*0.75</f>
        <v>44100</v>
      </c>
      <c r="P38" s="57">
        <f>'BAR BB| Open rates'!P38*0.75</f>
        <v>45600</v>
      </c>
      <c r="Q38" s="57">
        <f>'BAR BB| Open rates'!Q38*0.75</f>
        <v>44100</v>
      </c>
      <c r="R38" s="57">
        <f>'BAR BB| Open rates'!R38*0.75</f>
        <v>44100</v>
      </c>
      <c r="S38" s="57">
        <f>'BAR BB| Open rates'!S38*0.75</f>
        <v>45600</v>
      </c>
      <c r="T38" s="57">
        <f>'BAR BB| Open rates'!T38*0.75</f>
        <v>44100</v>
      </c>
    </row>
    <row r="39" spans="1:20" s="36" customFormat="1" ht="12" customHeight="1" x14ac:dyDescent="0.2">
      <c r="A39" s="237">
        <v>6</v>
      </c>
      <c r="B39" s="57">
        <f>'BAR BB| Open rates'!B39*0.75</f>
        <v>58650</v>
      </c>
      <c r="C39" s="57">
        <f>'BAR BB| Open rates'!C39*0.75</f>
        <v>55650</v>
      </c>
      <c r="D39" s="57">
        <f>'BAR BB| Open rates'!D39*0.75</f>
        <v>55650</v>
      </c>
      <c r="E39" s="57">
        <f>'BAR BB| Open rates'!E39*0.75</f>
        <v>58650</v>
      </c>
      <c r="F39" s="57">
        <f>'BAR BB| Open rates'!F39*0.75</f>
        <v>55650</v>
      </c>
      <c r="G39" s="57">
        <f>'BAR BB| Open rates'!G39*0.75</f>
        <v>55650</v>
      </c>
      <c r="H39" s="57">
        <f>'BAR BB| Open rates'!H39*0.75</f>
        <v>50400</v>
      </c>
      <c r="I39" s="57">
        <f>'BAR BB| Open rates'!I39*0.75</f>
        <v>48750</v>
      </c>
      <c r="J39" s="57">
        <f>'BAR BB| Open rates'!J39*0.75</f>
        <v>47475</v>
      </c>
      <c r="K39" s="57">
        <f>'BAR BB| Open rates'!K39*0.75</f>
        <v>45975</v>
      </c>
      <c r="L39" s="57">
        <f>'BAR BB| Open rates'!L39*0.75</f>
        <v>47475</v>
      </c>
      <c r="M39" s="57">
        <f>'BAR BB| Open rates'!M39*0.75</f>
        <v>45975</v>
      </c>
      <c r="N39" s="57">
        <f>'BAR BB| Open rates'!N39*0.75</f>
        <v>47475</v>
      </c>
      <c r="O39" s="57">
        <f>'BAR BB| Open rates'!O39*0.75</f>
        <v>45975</v>
      </c>
      <c r="P39" s="57">
        <f>'BAR BB| Open rates'!P39*0.75</f>
        <v>47475</v>
      </c>
      <c r="Q39" s="57">
        <f>'BAR BB| Open rates'!Q39*0.75</f>
        <v>45975</v>
      </c>
      <c r="R39" s="57">
        <f>'BAR BB| Open rates'!R39*0.75</f>
        <v>45975</v>
      </c>
      <c r="S39" s="57">
        <f>'BAR BB| Open rates'!S39*0.75</f>
        <v>47475</v>
      </c>
      <c r="T39" s="57">
        <f>'BAR BB| Open rates'!T39*0.75</f>
        <v>45975</v>
      </c>
    </row>
    <row r="40" spans="1:20" s="36" customFormat="1" ht="12" hidden="1" customHeight="1" x14ac:dyDescent="0.2">
      <c r="A40" s="236" t="s">
        <v>183</v>
      </c>
      <c r="B40" s="57" t="e">
        <f>'BAR BB| Open rates'!#REF!*0.75</f>
        <v>#REF!</v>
      </c>
      <c r="C40" s="57" t="e">
        <f>'BAR BB| Open rates'!#REF!*0.75</f>
        <v>#REF!</v>
      </c>
      <c r="D40" s="57">
        <f>'BAR BB| Open rates'!B40*0.75</f>
        <v>0</v>
      </c>
      <c r="E40" s="57">
        <f>'BAR BB| Open rates'!C40*0.75</f>
        <v>0</v>
      </c>
      <c r="F40" s="57">
        <f>'BAR BB| Open rates'!F40*0.75</f>
        <v>0</v>
      </c>
      <c r="G40" s="57">
        <f>'BAR BB| Open rates'!G40*0.75</f>
        <v>0</v>
      </c>
      <c r="H40" s="57">
        <f>'BAR BB| Open rates'!H40*0.75</f>
        <v>0</v>
      </c>
      <c r="I40" s="57">
        <f>'BAR BB| Open rates'!I40*0.75</f>
        <v>0</v>
      </c>
      <c r="J40" s="57">
        <f>'BAR BB| Open rates'!J40*0.75</f>
        <v>0</v>
      </c>
      <c r="K40" s="57">
        <f>'BAR BB| Open rates'!K40*0.75</f>
        <v>0</v>
      </c>
      <c r="L40" s="57">
        <f>'BAR BB| Open rates'!L40*0.75</f>
        <v>0</v>
      </c>
      <c r="M40" s="57">
        <f>'BAR BB| Open rates'!M40*0.75</f>
        <v>0</v>
      </c>
      <c r="N40" s="57">
        <f>'BAR BB| Open rates'!N40*0.75</f>
        <v>0</v>
      </c>
      <c r="O40" s="57">
        <f>'BAR BB| Open rates'!O40*0.75</f>
        <v>0</v>
      </c>
      <c r="P40" s="57">
        <f>'BAR BB| Open rates'!P40*0.75</f>
        <v>0</v>
      </c>
      <c r="Q40" s="57">
        <f>'BAR BB| Open rates'!Q40*0.75</f>
        <v>0</v>
      </c>
      <c r="R40" s="57">
        <f>'BAR BB| Open rates'!R40*0.75</f>
        <v>0</v>
      </c>
      <c r="S40" s="57">
        <f>'BAR BB| Open rates'!S40*0.75</f>
        <v>0</v>
      </c>
      <c r="T40" s="57">
        <f>'BAR BB| Open rates'!T40*0.75</f>
        <v>0</v>
      </c>
    </row>
    <row r="41" spans="1:20" s="36" customFormat="1" ht="12" hidden="1" customHeight="1" x14ac:dyDescent="0.2">
      <c r="A41" s="237" t="s">
        <v>15</v>
      </c>
      <c r="B41" s="57" t="e">
        <f>'BAR BB| Open rates'!#REF!*0.75</f>
        <v>#REF!</v>
      </c>
      <c r="C41" s="57" t="e">
        <f>'BAR BB| Open rates'!#REF!*0.75</f>
        <v>#REF!</v>
      </c>
      <c r="D41" s="57">
        <f>'BAR BB| Open rates'!B41*0.75</f>
        <v>55050</v>
      </c>
      <c r="E41" s="57">
        <f>'BAR BB| Open rates'!C41*0.75</f>
        <v>52050</v>
      </c>
      <c r="F41" s="57">
        <f>'BAR BB| Open rates'!F41*0.75</f>
        <v>52050</v>
      </c>
      <c r="G41" s="57">
        <f>'BAR BB| Open rates'!G41*0.75</f>
        <v>52050</v>
      </c>
      <c r="H41" s="57">
        <f>'BAR BB| Open rates'!H41*0.75</f>
        <v>46800</v>
      </c>
      <c r="I41" s="57">
        <f>'BAR BB| Open rates'!I41*0.75</f>
        <v>45150</v>
      </c>
      <c r="J41" s="57">
        <f>'BAR BB| Open rates'!J41*0.75</f>
        <v>43875</v>
      </c>
      <c r="K41" s="57">
        <f>'BAR BB| Open rates'!K41*0.75</f>
        <v>42375</v>
      </c>
      <c r="L41" s="57">
        <f>'BAR BB| Open rates'!L41*0.75</f>
        <v>43875</v>
      </c>
      <c r="M41" s="57">
        <f>'BAR BB| Open rates'!M41*0.75</f>
        <v>42375</v>
      </c>
      <c r="N41" s="57">
        <f>'BAR BB| Open rates'!N41*0.75</f>
        <v>43875</v>
      </c>
      <c r="O41" s="57">
        <f>'BAR BB| Open rates'!O41*0.75</f>
        <v>42375</v>
      </c>
      <c r="P41" s="57">
        <f>'BAR BB| Open rates'!P41*0.75</f>
        <v>43875</v>
      </c>
      <c r="Q41" s="57">
        <f>'BAR BB| Open rates'!Q41*0.75</f>
        <v>42375</v>
      </c>
      <c r="R41" s="57">
        <f>'BAR BB| Open rates'!R41*0.75</f>
        <v>42375</v>
      </c>
      <c r="S41" s="57">
        <f>'BAR BB| Open rates'!S41*0.75</f>
        <v>43875</v>
      </c>
      <c r="T41" s="57">
        <f>'BAR BB| Open rates'!T41*0.75</f>
        <v>42375</v>
      </c>
    </row>
    <row r="42" spans="1:20" s="36" customFormat="1" ht="12" hidden="1" customHeight="1" x14ac:dyDescent="0.2">
      <c r="A42" s="237" t="s">
        <v>356</v>
      </c>
      <c r="B42" s="57" t="e">
        <f>'BAR BB| Open rates'!#REF!*0.75</f>
        <v>#REF!</v>
      </c>
      <c r="C42" s="57" t="e">
        <f>'BAR BB| Open rates'!#REF!*0.75</f>
        <v>#REF!</v>
      </c>
      <c r="D42" s="57">
        <f>'BAR BB| Open rates'!B42*0.75</f>
        <v>56925</v>
      </c>
      <c r="E42" s="57">
        <f>'BAR BB| Open rates'!C42*0.75</f>
        <v>53925</v>
      </c>
      <c r="F42" s="57">
        <f>'BAR BB| Open rates'!F42*0.75</f>
        <v>53925</v>
      </c>
      <c r="G42" s="57">
        <f>'BAR BB| Open rates'!G42*0.75</f>
        <v>53925</v>
      </c>
      <c r="H42" s="57">
        <f>'BAR BB| Open rates'!H42*0.75</f>
        <v>48675</v>
      </c>
      <c r="I42" s="57">
        <f>'BAR BB| Open rates'!I42*0.75</f>
        <v>47025</v>
      </c>
      <c r="J42" s="57">
        <f>'BAR BB| Open rates'!J42*0.75</f>
        <v>45750</v>
      </c>
      <c r="K42" s="57">
        <f>'BAR BB| Open rates'!K42*0.75</f>
        <v>44250</v>
      </c>
      <c r="L42" s="57">
        <f>'BAR BB| Open rates'!L42*0.75</f>
        <v>45750</v>
      </c>
      <c r="M42" s="57">
        <f>'BAR BB| Open rates'!M42*0.75</f>
        <v>44250</v>
      </c>
      <c r="N42" s="57">
        <f>'BAR BB| Open rates'!N42*0.75</f>
        <v>45750</v>
      </c>
      <c r="O42" s="57">
        <f>'BAR BB| Open rates'!O42*0.75</f>
        <v>44250</v>
      </c>
      <c r="P42" s="57">
        <f>'BAR BB| Open rates'!P42*0.75</f>
        <v>45750</v>
      </c>
      <c r="Q42" s="57">
        <f>'BAR BB| Open rates'!Q42*0.75</f>
        <v>44250</v>
      </c>
      <c r="R42" s="57">
        <f>'BAR BB| Open rates'!R42*0.75</f>
        <v>44250</v>
      </c>
      <c r="S42" s="57">
        <f>'BAR BB| Open rates'!S42*0.75</f>
        <v>45750</v>
      </c>
      <c r="T42" s="57">
        <f>'BAR BB| Open rates'!T42*0.75</f>
        <v>44250</v>
      </c>
    </row>
    <row r="43" spans="1:20" s="36" customFormat="1" ht="12" hidden="1" customHeight="1" x14ac:dyDescent="0.2">
      <c r="A43" s="237" t="s">
        <v>357</v>
      </c>
      <c r="B43" s="57" t="e">
        <f>'BAR BB| Open rates'!#REF!*0.75</f>
        <v>#REF!</v>
      </c>
      <c r="C43" s="57" t="e">
        <f>'BAR BB| Open rates'!#REF!*0.75</f>
        <v>#REF!</v>
      </c>
      <c r="D43" s="57">
        <f>'BAR BB| Open rates'!B43*0.75</f>
        <v>58800</v>
      </c>
      <c r="E43" s="57">
        <f>'BAR BB| Open rates'!C43*0.75</f>
        <v>55800</v>
      </c>
      <c r="F43" s="57">
        <f>'BAR BB| Open rates'!F43*0.75</f>
        <v>55800</v>
      </c>
      <c r="G43" s="57">
        <f>'BAR BB| Open rates'!G43*0.75</f>
        <v>55800</v>
      </c>
      <c r="H43" s="57">
        <f>'BAR BB| Open rates'!H43*0.75</f>
        <v>50550</v>
      </c>
      <c r="I43" s="57">
        <f>'BAR BB| Open rates'!I43*0.75</f>
        <v>48900</v>
      </c>
      <c r="J43" s="57">
        <f>'BAR BB| Open rates'!J43*0.75</f>
        <v>47625</v>
      </c>
      <c r="K43" s="57">
        <f>'BAR BB| Open rates'!K43*0.75</f>
        <v>46125</v>
      </c>
      <c r="L43" s="57">
        <f>'BAR BB| Open rates'!L43*0.75</f>
        <v>47625</v>
      </c>
      <c r="M43" s="57">
        <f>'BAR BB| Open rates'!M43*0.75</f>
        <v>46125</v>
      </c>
      <c r="N43" s="57">
        <f>'BAR BB| Open rates'!N43*0.75</f>
        <v>47625</v>
      </c>
      <c r="O43" s="57">
        <f>'BAR BB| Open rates'!O43*0.75</f>
        <v>46125</v>
      </c>
      <c r="P43" s="57">
        <f>'BAR BB| Open rates'!P43*0.75</f>
        <v>47625</v>
      </c>
      <c r="Q43" s="57">
        <f>'BAR BB| Open rates'!Q43*0.75</f>
        <v>46125</v>
      </c>
      <c r="R43" s="57">
        <f>'BAR BB| Open rates'!R43*0.75</f>
        <v>46125</v>
      </c>
      <c r="S43" s="57">
        <f>'BAR BB| Open rates'!S43*0.75</f>
        <v>47625</v>
      </c>
      <c r="T43" s="57">
        <f>'BAR BB| Open rates'!T43*0.75</f>
        <v>46125</v>
      </c>
    </row>
    <row r="44" spans="1:20" s="36" customFormat="1" ht="12" hidden="1" customHeight="1" x14ac:dyDescent="0.2">
      <c r="A44" s="237" t="s">
        <v>358</v>
      </c>
      <c r="B44" s="57" t="e">
        <f>'BAR BB| Open rates'!#REF!*0.75</f>
        <v>#REF!</v>
      </c>
      <c r="C44" s="57" t="e">
        <f>'BAR BB| Open rates'!#REF!*0.75</f>
        <v>#REF!</v>
      </c>
      <c r="D44" s="57">
        <f>'BAR BB| Open rates'!B44*0.75</f>
        <v>60675</v>
      </c>
      <c r="E44" s="57">
        <f>'BAR BB| Open rates'!C44*0.75</f>
        <v>57675</v>
      </c>
      <c r="F44" s="57">
        <f>'BAR BB| Open rates'!F44*0.75</f>
        <v>57675</v>
      </c>
      <c r="G44" s="57">
        <f>'BAR BB| Open rates'!G44*0.75</f>
        <v>57675</v>
      </c>
      <c r="H44" s="57">
        <f>'BAR BB| Open rates'!H44*0.75</f>
        <v>52425</v>
      </c>
      <c r="I44" s="57">
        <f>'BAR BB| Open rates'!I44*0.75</f>
        <v>50775</v>
      </c>
      <c r="J44" s="57">
        <f>'BAR BB| Open rates'!J44*0.75</f>
        <v>49500</v>
      </c>
      <c r="K44" s="57">
        <f>'BAR BB| Open rates'!K44*0.75</f>
        <v>48000</v>
      </c>
      <c r="L44" s="57">
        <f>'BAR BB| Open rates'!L44*0.75</f>
        <v>49500</v>
      </c>
      <c r="M44" s="57">
        <f>'BAR BB| Open rates'!M44*0.75</f>
        <v>48000</v>
      </c>
      <c r="N44" s="57">
        <f>'BAR BB| Open rates'!N44*0.75</f>
        <v>49500</v>
      </c>
      <c r="O44" s="57">
        <f>'BAR BB| Open rates'!O44*0.75</f>
        <v>48000</v>
      </c>
      <c r="P44" s="57">
        <f>'BAR BB| Open rates'!P44*0.75</f>
        <v>49500</v>
      </c>
      <c r="Q44" s="57">
        <f>'BAR BB| Open rates'!Q44*0.75</f>
        <v>48000</v>
      </c>
      <c r="R44" s="57">
        <f>'BAR BB| Open rates'!R44*0.75</f>
        <v>48000</v>
      </c>
      <c r="S44" s="57">
        <f>'BAR BB| Open rates'!S44*0.75</f>
        <v>49500</v>
      </c>
      <c r="T44" s="57">
        <f>'BAR BB| Open rates'!T44*0.75</f>
        <v>48000</v>
      </c>
    </row>
    <row r="45" spans="1:20" s="36" customFormat="1" ht="12" hidden="1" customHeight="1" x14ac:dyDescent="0.2">
      <c r="A45" s="237" t="s">
        <v>359</v>
      </c>
      <c r="B45" s="57" t="e">
        <f>'BAR BB| Open rates'!#REF!*0.75</f>
        <v>#REF!</v>
      </c>
      <c r="C45" s="57" t="e">
        <f>'BAR BB| Open rates'!#REF!*0.75</f>
        <v>#REF!</v>
      </c>
      <c r="D45" s="57">
        <f>'BAR BB| Open rates'!B45*0.75</f>
        <v>62550</v>
      </c>
      <c r="E45" s="57">
        <f>'BAR BB| Open rates'!C45*0.75</f>
        <v>59550</v>
      </c>
      <c r="F45" s="57">
        <f>'BAR BB| Open rates'!F45*0.75</f>
        <v>59550</v>
      </c>
      <c r="G45" s="57">
        <f>'BAR BB| Open rates'!G45*0.75</f>
        <v>59550</v>
      </c>
      <c r="H45" s="57">
        <f>'BAR BB| Open rates'!H45*0.75</f>
        <v>54300</v>
      </c>
      <c r="I45" s="57">
        <f>'BAR BB| Open rates'!I45*0.75</f>
        <v>52650</v>
      </c>
      <c r="J45" s="57">
        <f>'BAR BB| Open rates'!J45*0.75</f>
        <v>51375</v>
      </c>
      <c r="K45" s="57">
        <f>'BAR BB| Open rates'!K45*0.75</f>
        <v>49875</v>
      </c>
      <c r="L45" s="57">
        <f>'BAR BB| Open rates'!L45*0.75</f>
        <v>51375</v>
      </c>
      <c r="M45" s="57">
        <f>'BAR BB| Open rates'!M45*0.75</f>
        <v>49875</v>
      </c>
      <c r="N45" s="57">
        <f>'BAR BB| Open rates'!N45*0.75</f>
        <v>51375</v>
      </c>
      <c r="O45" s="57">
        <f>'BAR BB| Open rates'!O45*0.75</f>
        <v>49875</v>
      </c>
      <c r="P45" s="57">
        <f>'BAR BB| Open rates'!P45*0.75</f>
        <v>51375</v>
      </c>
      <c r="Q45" s="57">
        <f>'BAR BB| Open rates'!Q45*0.75</f>
        <v>49875</v>
      </c>
      <c r="R45" s="57">
        <f>'BAR BB| Open rates'!R45*0.75</f>
        <v>49875</v>
      </c>
      <c r="S45" s="57">
        <f>'BAR BB| Open rates'!S45*0.75</f>
        <v>51375</v>
      </c>
      <c r="T45" s="57">
        <f>'BAR BB| Open rates'!T45*0.75</f>
        <v>49875</v>
      </c>
    </row>
    <row r="46" spans="1:20" s="36" customFormat="1" ht="12" hidden="1" customHeight="1" x14ac:dyDescent="0.2">
      <c r="A46" s="237" t="s">
        <v>360</v>
      </c>
      <c r="B46" s="57" t="e">
        <f>'BAR BB| Open rates'!#REF!*0.75</f>
        <v>#REF!</v>
      </c>
      <c r="C46" s="57" t="e">
        <f>'BAR BB| Open rates'!#REF!*0.75</f>
        <v>#REF!</v>
      </c>
      <c r="D46" s="57">
        <f>'BAR BB| Open rates'!B46*0.75</f>
        <v>64425</v>
      </c>
      <c r="E46" s="57">
        <f>'BAR BB| Open rates'!C46*0.75</f>
        <v>61425</v>
      </c>
      <c r="F46" s="57">
        <f>'BAR BB| Open rates'!F46*0.75</f>
        <v>61425</v>
      </c>
      <c r="G46" s="57">
        <f>'BAR BB| Open rates'!G46*0.75</f>
        <v>61425</v>
      </c>
      <c r="H46" s="57">
        <f>'BAR BB| Open rates'!H46*0.75</f>
        <v>56175</v>
      </c>
      <c r="I46" s="57">
        <f>'BAR BB| Open rates'!I46*0.75</f>
        <v>54525</v>
      </c>
      <c r="J46" s="57">
        <f>'BAR BB| Open rates'!J46*0.75</f>
        <v>53250</v>
      </c>
      <c r="K46" s="57">
        <f>'BAR BB| Open rates'!K46*0.75</f>
        <v>51750</v>
      </c>
      <c r="L46" s="57">
        <f>'BAR BB| Open rates'!L46*0.75</f>
        <v>53250</v>
      </c>
      <c r="M46" s="57">
        <f>'BAR BB| Open rates'!M46*0.75</f>
        <v>51750</v>
      </c>
      <c r="N46" s="57">
        <f>'BAR BB| Open rates'!N46*0.75</f>
        <v>53250</v>
      </c>
      <c r="O46" s="57">
        <f>'BAR BB| Open rates'!O46*0.75</f>
        <v>51750</v>
      </c>
      <c r="P46" s="57">
        <f>'BAR BB| Open rates'!P46*0.75</f>
        <v>53250</v>
      </c>
      <c r="Q46" s="57">
        <f>'BAR BB| Open rates'!Q46*0.75</f>
        <v>51750</v>
      </c>
      <c r="R46" s="57">
        <f>'BAR BB| Open rates'!R46*0.75</f>
        <v>51750</v>
      </c>
      <c r="S46" s="57">
        <f>'BAR BB| Open rates'!S46*0.75</f>
        <v>53250</v>
      </c>
      <c r="T46" s="57">
        <f>'BAR BB| Open rates'!T46*0.75</f>
        <v>51750</v>
      </c>
    </row>
    <row r="47" spans="1:20" s="36" customFormat="1" ht="12" hidden="1" customHeight="1" x14ac:dyDescent="0.2">
      <c r="A47" s="237" t="s">
        <v>361</v>
      </c>
      <c r="B47" s="57" t="e">
        <f>'BAR BB| Open rates'!#REF!*0.75</f>
        <v>#REF!</v>
      </c>
      <c r="C47" s="57" t="e">
        <f>'BAR BB| Open rates'!#REF!*0.75</f>
        <v>#REF!</v>
      </c>
      <c r="D47" s="57">
        <f>'BAR BB| Open rates'!B47*0.75</f>
        <v>66300</v>
      </c>
      <c r="E47" s="57">
        <f>'BAR BB| Open rates'!C47*0.75</f>
        <v>63300</v>
      </c>
      <c r="F47" s="57">
        <f>'BAR BB| Open rates'!F47*0.75</f>
        <v>63300</v>
      </c>
      <c r="G47" s="57">
        <f>'BAR BB| Open rates'!G47*0.75</f>
        <v>63300</v>
      </c>
      <c r="H47" s="57">
        <f>'BAR BB| Open rates'!H47*0.75</f>
        <v>58050</v>
      </c>
      <c r="I47" s="57">
        <f>'BAR BB| Open rates'!I47*0.75</f>
        <v>56400</v>
      </c>
      <c r="J47" s="57">
        <f>'BAR BB| Open rates'!J47*0.75</f>
        <v>55125</v>
      </c>
      <c r="K47" s="57">
        <f>'BAR BB| Open rates'!K47*0.75</f>
        <v>53625</v>
      </c>
      <c r="L47" s="57">
        <f>'BAR BB| Open rates'!L47*0.75</f>
        <v>55125</v>
      </c>
      <c r="M47" s="57">
        <f>'BAR BB| Open rates'!M47*0.75</f>
        <v>53625</v>
      </c>
      <c r="N47" s="57">
        <f>'BAR BB| Open rates'!N47*0.75</f>
        <v>55125</v>
      </c>
      <c r="O47" s="57">
        <f>'BAR BB| Open rates'!O47*0.75</f>
        <v>53625</v>
      </c>
      <c r="P47" s="57">
        <f>'BAR BB| Open rates'!P47*0.75</f>
        <v>55125</v>
      </c>
      <c r="Q47" s="57">
        <f>'BAR BB| Open rates'!Q47*0.75</f>
        <v>53625</v>
      </c>
      <c r="R47" s="57">
        <f>'BAR BB| Open rates'!R47*0.75</f>
        <v>53625</v>
      </c>
      <c r="S47" s="57">
        <f>'BAR BB| Open rates'!S47*0.75</f>
        <v>55125</v>
      </c>
      <c r="T47" s="57">
        <f>'BAR BB| Open rates'!T47*0.75</f>
        <v>53625</v>
      </c>
    </row>
    <row r="48" spans="1:20" s="36" customFormat="1" ht="12" hidden="1" customHeight="1" x14ac:dyDescent="0.2">
      <c r="A48" s="237" t="s">
        <v>362</v>
      </c>
      <c r="B48" s="57" t="e">
        <f>'BAR BB| Open rates'!#REF!*0.75</f>
        <v>#REF!</v>
      </c>
      <c r="C48" s="57" t="e">
        <f>'BAR BB| Open rates'!#REF!*0.75</f>
        <v>#REF!</v>
      </c>
      <c r="D48" s="57">
        <f>'BAR BB| Open rates'!B48*0.75</f>
        <v>68175</v>
      </c>
      <c r="E48" s="57">
        <f>'BAR BB| Open rates'!C48*0.75</f>
        <v>65175</v>
      </c>
      <c r="F48" s="57">
        <f>'BAR BB| Open rates'!F48*0.75</f>
        <v>65175</v>
      </c>
      <c r="G48" s="57">
        <f>'BAR BB| Open rates'!G48*0.75</f>
        <v>65175</v>
      </c>
      <c r="H48" s="57">
        <f>'BAR BB| Open rates'!H48*0.75</f>
        <v>59925</v>
      </c>
      <c r="I48" s="57">
        <f>'BAR BB| Open rates'!I48*0.75</f>
        <v>58275</v>
      </c>
      <c r="J48" s="57">
        <f>'BAR BB| Open rates'!J48*0.75</f>
        <v>57000</v>
      </c>
      <c r="K48" s="57">
        <f>'BAR BB| Open rates'!K48*0.75</f>
        <v>55500</v>
      </c>
      <c r="L48" s="57">
        <f>'BAR BB| Open rates'!L48*0.75</f>
        <v>57000</v>
      </c>
      <c r="M48" s="57">
        <f>'BAR BB| Open rates'!M48*0.75</f>
        <v>55500</v>
      </c>
      <c r="N48" s="57">
        <f>'BAR BB| Open rates'!N48*0.75</f>
        <v>57000</v>
      </c>
      <c r="O48" s="57">
        <f>'BAR BB| Open rates'!O48*0.75</f>
        <v>55500</v>
      </c>
      <c r="P48" s="57">
        <f>'BAR BB| Open rates'!P48*0.75</f>
        <v>57000</v>
      </c>
      <c r="Q48" s="57">
        <f>'BAR BB| Open rates'!Q48*0.75</f>
        <v>55500</v>
      </c>
      <c r="R48" s="57">
        <f>'BAR BB| Open rates'!R48*0.75</f>
        <v>55500</v>
      </c>
      <c r="S48" s="57">
        <f>'BAR BB| Open rates'!S48*0.75</f>
        <v>57000</v>
      </c>
      <c r="T48" s="57">
        <f>'BAR BB| Open rates'!T48*0.75</f>
        <v>55500</v>
      </c>
    </row>
    <row r="49" spans="1:20"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row>
    <row r="50" spans="1:20" s="36" customFormat="1" ht="12" customHeight="1" x14ac:dyDescent="0.2">
      <c r="A50" s="237">
        <v>1</v>
      </c>
      <c r="B50" s="57" t="e">
        <f>'BAR BB| Open rates'!#REF!*0.75</f>
        <v>#REF!</v>
      </c>
      <c r="C50" s="57" t="e">
        <f>'BAR BB| Open rates'!#REF!*0.75</f>
        <v>#REF!</v>
      </c>
      <c r="D50" s="57">
        <f>'BAR BB| Open rates'!B50*0.75</f>
        <v>71250</v>
      </c>
      <c r="E50" s="57">
        <f>'BAR BB| Open rates'!C50*0.75</f>
        <v>71250</v>
      </c>
      <c r="F50" s="57">
        <f>'BAR BB| Open rates'!F50*0.75</f>
        <v>71250</v>
      </c>
      <c r="G50" s="57">
        <f>'BAR BB| Open rates'!G50*0.75</f>
        <v>71250</v>
      </c>
      <c r="H50" s="57">
        <f>'BAR BB| Open rates'!H50*0.75</f>
        <v>71250</v>
      </c>
      <c r="I50" s="57">
        <f>'BAR BB| Open rates'!I50*0.75</f>
        <v>71250</v>
      </c>
      <c r="J50" s="57">
        <f>'BAR BB| Open rates'!J50*0.75</f>
        <v>71250</v>
      </c>
      <c r="K50" s="57">
        <f>'BAR BB| Open rates'!K50*0.75</f>
        <v>71250</v>
      </c>
      <c r="L50" s="57">
        <f>'BAR BB| Open rates'!L50*0.75</f>
        <v>71250</v>
      </c>
      <c r="M50" s="57">
        <f>'BAR BB| Open rates'!M50*0.75</f>
        <v>71250</v>
      </c>
      <c r="N50" s="57">
        <f>'BAR BB| Open rates'!N50*0.75</f>
        <v>71250</v>
      </c>
      <c r="O50" s="57">
        <f>'BAR BB| Open rates'!O50*0.75</f>
        <v>71250</v>
      </c>
      <c r="P50" s="57">
        <f>'BAR BB| Open rates'!P50*0.75</f>
        <v>71250</v>
      </c>
      <c r="Q50" s="57">
        <f>'BAR BB| Open rates'!Q50*0.75</f>
        <v>71250</v>
      </c>
      <c r="R50" s="57">
        <f>'BAR BB| Open rates'!R50*0.75</f>
        <v>71250</v>
      </c>
      <c r="S50" s="57">
        <f>'BAR BB| Open rates'!S50*0.75</f>
        <v>71250</v>
      </c>
      <c r="T50" s="57">
        <f>'BAR BB| Open rates'!T50*0.75</f>
        <v>71250</v>
      </c>
    </row>
    <row r="51" spans="1:20" s="36" customFormat="1" ht="12" customHeight="1" x14ac:dyDescent="0.2">
      <c r="A51" s="237">
        <v>2</v>
      </c>
      <c r="B51" s="57" t="e">
        <f>'BAR BB| Open rates'!#REF!*0.75</f>
        <v>#REF!</v>
      </c>
      <c r="C51" s="57" t="e">
        <f>'BAR BB| Open rates'!#REF!*0.75</f>
        <v>#REF!</v>
      </c>
      <c r="D51" s="57">
        <f>'BAR BB| Open rates'!B51*0.75</f>
        <v>73125</v>
      </c>
      <c r="E51" s="57">
        <f>'BAR BB| Open rates'!C51*0.75</f>
        <v>73125</v>
      </c>
      <c r="F51" s="57">
        <f>'BAR BB| Open rates'!F51*0.75</f>
        <v>73125</v>
      </c>
      <c r="G51" s="57">
        <f>'BAR BB| Open rates'!G51*0.75</f>
        <v>73125</v>
      </c>
      <c r="H51" s="57">
        <f>'BAR BB| Open rates'!H51*0.75</f>
        <v>73125</v>
      </c>
      <c r="I51" s="57">
        <f>'BAR BB| Open rates'!I51*0.75</f>
        <v>73125</v>
      </c>
      <c r="J51" s="57">
        <f>'BAR BB| Open rates'!J51*0.75</f>
        <v>73125</v>
      </c>
      <c r="K51" s="57">
        <f>'BAR BB| Open rates'!K51*0.75</f>
        <v>73125</v>
      </c>
      <c r="L51" s="57">
        <f>'BAR BB| Open rates'!L51*0.75</f>
        <v>73125</v>
      </c>
      <c r="M51" s="57">
        <f>'BAR BB| Open rates'!M51*0.75</f>
        <v>73125</v>
      </c>
      <c r="N51" s="57">
        <f>'BAR BB| Open rates'!N51*0.75</f>
        <v>73125</v>
      </c>
      <c r="O51" s="57">
        <f>'BAR BB| Open rates'!O51*0.75</f>
        <v>73125</v>
      </c>
      <c r="P51" s="57">
        <f>'BAR BB| Open rates'!P51*0.75</f>
        <v>73125</v>
      </c>
      <c r="Q51" s="57">
        <f>'BAR BB| Open rates'!Q51*0.75</f>
        <v>73125</v>
      </c>
      <c r="R51" s="57">
        <f>'BAR BB| Open rates'!R51*0.75</f>
        <v>73125</v>
      </c>
      <c r="S51" s="57">
        <f>'BAR BB| Open rates'!S51*0.75</f>
        <v>73125</v>
      </c>
      <c r="T51" s="57">
        <f>'BAR BB| Open rates'!T51*0.75</f>
        <v>73125</v>
      </c>
    </row>
    <row r="52" spans="1:20"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row>
    <row r="53" spans="1:20" s="36" customFormat="1" ht="12" customHeight="1" x14ac:dyDescent="0.2">
      <c r="A53" s="237">
        <v>1</v>
      </c>
      <c r="B53" s="57" t="e">
        <f>'BAR BB| Open rates'!#REF!*0.75</f>
        <v>#REF!</v>
      </c>
      <c r="C53" s="57" t="e">
        <f>'BAR BB| Open rates'!#REF!*0.75</f>
        <v>#REF!</v>
      </c>
      <c r="D53" s="57">
        <f>'BAR BB| Open rates'!B53*0.75</f>
        <v>60000</v>
      </c>
      <c r="E53" s="57">
        <f>'BAR BB| Open rates'!C53*0.75</f>
        <v>60000</v>
      </c>
      <c r="F53" s="57">
        <f>'BAR BB| Open rates'!F53*0.75</f>
        <v>60000</v>
      </c>
      <c r="G53" s="57">
        <f>'BAR BB| Open rates'!G53*0.75</f>
        <v>60000</v>
      </c>
      <c r="H53" s="57">
        <f>'BAR BB| Open rates'!H53*0.75</f>
        <v>60000</v>
      </c>
      <c r="I53" s="57">
        <f>'BAR BB| Open rates'!I53*0.75</f>
        <v>60000</v>
      </c>
      <c r="J53" s="57">
        <f>'BAR BB| Open rates'!J53*0.75</f>
        <v>60000</v>
      </c>
      <c r="K53" s="57">
        <f>'BAR BB| Open rates'!K53*0.75</f>
        <v>60000</v>
      </c>
      <c r="L53" s="57">
        <f>'BAR BB| Open rates'!L53*0.75</f>
        <v>60000</v>
      </c>
      <c r="M53" s="57">
        <f>'BAR BB| Open rates'!M53*0.75</f>
        <v>60000</v>
      </c>
      <c r="N53" s="57">
        <f>'BAR BB| Open rates'!N53*0.75</f>
        <v>60000</v>
      </c>
      <c r="O53" s="57">
        <f>'BAR BB| Open rates'!O53*0.75</f>
        <v>60000</v>
      </c>
      <c r="P53" s="57">
        <f>'BAR BB| Open rates'!P53*0.75</f>
        <v>60000</v>
      </c>
      <c r="Q53" s="57">
        <f>'BAR BB| Open rates'!Q53*0.75</f>
        <v>60000</v>
      </c>
      <c r="R53" s="57">
        <f>'BAR BB| Open rates'!R53*0.75</f>
        <v>60000</v>
      </c>
      <c r="S53" s="57">
        <f>'BAR BB| Open rates'!S53*0.75</f>
        <v>60000</v>
      </c>
      <c r="T53" s="57">
        <f>'BAR BB| Open rates'!T53*0.75</f>
        <v>60000</v>
      </c>
    </row>
    <row r="54" spans="1:20" s="36" customFormat="1" ht="12" customHeight="1" x14ac:dyDescent="0.2">
      <c r="A54" s="237">
        <v>2</v>
      </c>
      <c r="B54" s="57" t="e">
        <f>'BAR BB| Open rates'!#REF!*0.75</f>
        <v>#REF!</v>
      </c>
      <c r="C54" s="57" t="e">
        <f>'BAR BB| Open rates'!#REF!*0.75</f>
        <v>#REF!</v>
      </c>
      <c r="D54" s="57">
        <f>'BAR BB| Open rates'!B54*0.75</f>
        <v>61875</v>
      </c>
      <c r="E54" s="57">
        <f>'BAR BB| Open rates'!C54*0.75</f>
        <v>61875</v>
      </c>
      <c r="F54" s="57">
        <f>'BAR BB| Open rates'!F54*0.75</f>
        <v>61875</v>
      </c>
      <c r="G54" s="57">
        <f>'BAR BB| Open rates'!G54*0.75</f>
        <v>61875</v>
      </c>
      <c r="H54" s="57">
        <f>'BAR BB| Open rates'!H54*0.75</f>
        <v>61875</v>
      </c>
      <c r="I54" s="57">
        <f>'BAR BB| Open rates'!I54*0.75</f>
        <v>61875</v>
      </c>
      <c r="J54" s="57">
        <f>'BAR BB| Open rates'!J54*0.75</f>
        <v>61875</v>
      </c>
      <c r="K54" s="57">
        <f>'BAR BB| Open rates'!K54*0.75</f>
        <v>61875</v>
      </c>
      <c r="L54" s="57">
        <f>'BAR BB| Open rates'!L54*0.75</f>
        <v>61875</v>
      </c>
      <c r="M54" s="57">
        <f>'BAR BB| Open rates'!M54*0.75</f>
        <v>61875</v>
      </c>
      <c r="N54" s="57">
        <f>'BAR BB| Open rates'!N54*0.75</f>
        <v>61875</v>
      </c>
      <c r="O54" s="57">
        <f>'BAR BB| Open rates'!O54*0.75</f>
        <v>61875</v>
      </c>
      <c r="P54" s="57">
        <f>'BAR BB| Open rates'!P54*0.75</f>
        <v>61875</v>
      </c>
      <c r="Q54" s="57">
        <f>'BAR BB| Open rates'!Q54*0.75</f>
        <v>61875</v>
      </c>
      <c r="R54" s="57">
        <f>'BAR BB| Open rates'!R54*0.75</f>
        <v>61875</v>
      </c>
      <c r="S54" s="57">
        <f>'BAR BB| Open rates'!S54*0.75</f>
        <v>61875</v>
      </c>
      <c r="T54" s="57">
        <f>'BAR BB| Open rates'!T54*0.75</f>
        <v>61875</v>
      </c>
    </row>
    <row r="55" spans="1:20" s="36" customFormat="1" ht="12" customHeight="1" x14ac:dyDescent="0.2">
      <c r="A55" s="237">
        <v>3</v>
      </c>
      <c r="B55" s="57" t="e">
        <f>'BAR BB| Open rates'!#REF!*0.75</f>
        <v>#REF!</v>
      </c>
      <c r="C55" s="57" t="e">
        <f>'BAR BB| Open rates'!#REF!*0.75</f>
        <v>#REF!</v>
      </c>
      <c r="D55" s="57">
        <f>'BAR BB| Open rates'!B55*0.75</f>
        <v>63750</v>
      </c>
      <c r="E55" s="57">
        <f>'BAR BB| Open rates'!C55*0.75</f>
        <v>63750</v>
      </c>
      <c r="F55" s="57">
        <f>'BAR BB| Open rates'!F55*0.75</f>
        <v>63750</v>
      </c>
      <c r="G55" s="57">
        <f>'BAR BB| Open rates'!G55*0.75</f>
        <v>63750</v>
      </c>
      <c r="H55" s="57">
        <f>'BAR BB| Open rates'!H55*0.75</f>
        <v>63750</v>
      </c>
      <c r="I55" s="57">
        <f>'BAR BB| Open rates'!I55*0.75</f>
        <v>63750</v>
      </c>
      <c r="J55" s="57">
        <f>'BAR BB| Open rates'!J55*0.75</f>
        <v>63750</v>
      </c>
      <c r="K55" s="57">
        <f>'BAR BB| Open rates'!K55*0.75</f>
        <v>63750</v>
      </c>
      <c r="L55" s="57">
        <f>'BAR BB| Open rates'!L55*0.75</f>
        <v>63750</v>
      </c>
      <c r="M55" s="57">
        <f>'BAR BB| Open rates'!M55*0.75</f>
        <v>63750</v>
      </c>
      <c r="N55" s="57">
        <f>'BAR BB| Open rates'!N55*0.75</f>
        <v>63750</v>
      </c>
      <c r="O55" s="57">
        <f>'BAR BB| Open rates'!O55*0.75</f>
        <v>63750</v>
      </c>
      <c r="P55" s="57">
        <f>'BAR BB| Open rates'!P55*0.75</f>
        <v>63750</v>
      </c>
      <c r="Q55" s="57">
        <f>'BAR BB| Open rates'!Q55*0.75</f>
        <v>63750</v>
      </c>
      <c r="R55" s="57">
        <f>'BAR BB| Open rates'!R55*0.75</f>
        <v>63750</v>
      </c>
      <c r="S55" s="57">
        <f>'BAR BB| Open rates'!S55*0.75</f>
        <v>63750</v>
      </c>
      <c r="T55" s="57">
        <f>'BAR BB| Open rates'!T55*0.75</f>
        <v>63750</v>
      </c>
    </row>
    <row r="56" spans="1:20" s="36" customFormat="1" ht="12" customHeight="1" x14ac:dyDescent="0.2">
      <c r="A56" s="237">
        <v>4</v>
      </c>
      <c r="B56" s="57" t="e">
        <f>'BAR BB| Open rates'!#REF!*0.75</f>
        <v>#REF!</v>
      </c>
      <c r="C56" s="57" t="e">
        <f>'BAR BB| Open rates'!#REF!*0.75</f>
        <v>#REF!</v>
      </c>
      <c r="D56" s="57">
        <f>'BAR BB| Open rates'!B56*0.75</f>
        <v>65625</v>
      </c>
      <c r="E56" s="57">
        <f>'BAR BB| Open rates'!C56*0.75</f>
        <v>65625</v>
      </c>
      <c r="F56" s="57">
        <f>'BAR BB| Open rates'!F56*0.75</f>
        <v>65625</v>
      </c>
      <c r="G56" s="57">
        <f>'BAR BB| Open rates'!G56*0.75</f>
        <v>65625</v>
      </c>
      <c r="H56" s="57">
        <f>'BAR BB| Open rates'!H56*0.75</f>
        <v>65625</v>
      </c>
      <c r="I56" s="57">
        <f>'BAR BB| Open rates'!I56*0.75</f>
        <v>65625</v>
      </c>
      <c r="J56" s="57">
        <f>'BAR BB| Open rates'!J56*0.75</f>
        <v>65625</v>
      </c>
      <c r="K56" s="57">
        <f>'BAR BB| Open rates'!K56*0.75</f>
        <v>65625</v>
      </c>
      <c r="L56" s="57">
        <f>'BAR BB| Open rates'!L56*0.75</f>
        <v>65625</v>
      </c>
      <c r="M56" s="57">
        <f>'BAR BB| Open rates'!M56*0.75</f>
        <v>65625</v>
      </c>
      <c r="N56" s="57">
        <f>'BAR BB| Open rates'!N56*0.75</f>
        <v>65625</v>
      </c>
      <c r="O56" s="57">
        <f>'BAR BB| Open rates'!O56*0.75</f>
        <v>65625</v>
      </c>
      <c r="P56" s="57">
        <f>'BAR BB| Open rates'!P56*0.75</f>
        <v>65625</v>
      </c>
      <c r="Q56" s="57">
        <f>'BAR BB| Open rates'!Q56*0.75</f>
        <v>65625</v>
      </c>
      <c r="R56" s="57">
        <f>'BAR BB| Open rates'!R56*0.75</f>
        <v>65625</v>
      </c>
      <c r="S56" s="57">
        <f>'BAR BB| Open rates'!S56*0.75</f>
        <v>65625</v>
      </c>
      <c r="T56" s="57">
        <f>'BAR BB| Open rates'!T56*0.75</f>
        <v>65625</v>
      </c>
    </row>
    <row r="57" spans="1:20" s="36" customFormat="1" ht="12" customHeight="1" x14ac:dyDescent="0.2">
      <c r="A57" s="237">
        <v>5</v>
      </c>
      <c r="B57" s="57" t="e">
        <f>'BAR BB| Open rates'!#REF!*0.75</f>
        <v>#REF!</v>
      </c>
      <c r="C57" s="57" t="e">
        <f>'BAR BB| Open rates'!#REF!*0.75</f>
        <v>#REF!</v>
      </c>
      <c r="D57" s="57">
        <f>'BAR BB| Open rates'!B57*0.75</f>
        <v>67500</v>
      </c>
      <c r="E57" s="57">
        <f>'BAR BB| Open rates'!C57*0.75</f>
        <v>67500</v>
      </c>
      <c r="F57" s="57">
        <f>'BAR BB| Open rates'!F57*0.75</f>
        <v>67500</v>
      </c>
      <c r="G57" s="57">
        <f>'BAR BB| Open rates'!G57*0.75</f>
        <v>67500</v>
      </c>
      <c r="H57" s="57">
        <f>'BAR BB| Open rates'!H57*0.75</f>
        <v>67500</v>
      </c>
      <c r="I57" s="57">
        <f>'BAR BB| Open rates'!I57*0.75</f>
        <v>67500</v>
      </c>
      <c r="J57" s="57">
        <f>'BAR BB| Open rates'!J57*0.75</f>
        <v>67500</v>
      </c>
      <c r="K57" s="57">
        <f>'BAR BB| Open rates'!K57*0.75</f>
        <v>67500</v>
      </c>
      <c r="L57" s="57">
        <f>'BAR BB| Open rates'!L57*0.75</f>
        <v>67500</v>
      </c>
      <c r="M57" s="57">
        <f>'BAR BB| Open rates'!M57*0.75</f>
        <v>67500</v>
      </c>
      <c r="N57" s="57">
        <f>'BAR BB| Open rates'!N57*0.75</f>
        <v>67500</v>
      </c>
      <c r="O57" s="57">
        <f>'BAR BB| Open rates'!O57*0.75</f>
        <v>67500</v>
      </c>
      <c r="P57" s="57">
        <f>'BAR BB| Open rates'!P57*0.75</f>
        <v>67500</v>
      </c>
      <c r="Q57" s="57">
        <f>'BAR BB| Open rates'!Q57*0.75</f>
        <v>67500</v>
      </c>
      <c r="R57" s="57">
        <f>'BAR BB| Open rates'!R57*0.75</f>
        <v>67500</v>
      </c>
      <c r="S57" s="57">
        <f>'BAR BB| Open rates'!S57*0.75</f>
        <v>67500</v>
      </c>
      <c r="T57" s="57">
        <f>'BAR BB| Open rates'!T57*0.75</f>
        <v>67500</v>
      </c>
    </row>
    <row r="58" spans="1:20" s="36" customFormat="1" ht="12" customHeight="1" x14ac:dyDescent="0.2">
      <c r="A58" s="237">
        <v>6</v>
      </c>
      <c r="B58" s="57" t="e">
        <f>'BAR BB| Open rates'!#REF!*0.75</f>
        <v>#REF!</v>
      </c>
      <c r="C58" s="57" t="e">
        <f>'BAR BB| Open rates'!#REF!*0.75</f>
        <v>#REF!</v>
      </c>
      <c r="D58" s="57">
        <f>'BAR BB| Open rates'!B58*0.75</f>
        <v>69375</v>
      </c>
      <c r="E58" s="57">
        <f>'BAR BB| Open rates'!C58*0.75</f>
        <v>69375</v>
      </c>
      <c r="F58" s="57">
        <f>'BAR BB| Open rates'!F58*0.75</f>
        <v>69375</v>
      </c>
      <c r="G58" s="57">
        <f>'BAR BB| Open rates'!G58*0.75</f>
        <v>69375</v>
      </c>
      <c r="H58" s="57">
        <f>'BAR BB| Open rates'!H58*0.75</f>
        <v>69375</v>
      </c>
      <c r="I58" s="57">
        <f>'BAR BB| Open rates'!I58*0.75</f>
        <v>69375</v>
      </c>
      <c r="J58" s="57">
        <f>'BAR BB| Open rates'!J58*0.75</f>
        <v>69375</v>
      </c>
      <c r="K58" s="57">
        <f>'BAR BB| Open rates'!K58*0.75</f>
        <v>69375</v>
      </c>
      <c r="L58" s="57">
        <f>'BAR BB| Open rates'!L58*0.75</f>
        <v>69375</v>
      </c>
      <c r="M58" s="57">
        <f>'BAR BB| Open rates'!M58*0.75</f>
        <v>69375</v>
      </c>
      <c r="N58" s="57">
        <f>'BAR BB| Open rates'!N58*0.75</f>
        <v>69375</v>
      </c>
      <c r="O58" s="57">
        <f>'BAR BB| Open rates'!O58*0.75</f>
        <v>69375</v>
      </c>
      <c r="P58" s="57">
        <f>'BAR BB| Open rates'!P58*0.75</f>
        <v>69375</v>
      </c>
      <c r="Q58" s="57">
        <f>'BAR BB| Open rates'!Q58*0.75</f>
        <v>69375</v>
      </c>
      <c r="R58" s="57">
        <f>'BAR BB| Open rates'!R58*0.75</f>
        <v>69375</v>
      </c>
      <c r="S58" s="57">
        <f>'BAR BB| Open rates'!S58*0.75</f>
        <v>69375</v>
      </c>
      <c r="T58" s="57">
        <f>'BAR BB| Open rates'!T58*0.75</f>
        <v>69375</v>
      </c>
    </row>
    <row r="59" spans="1:20" s="36" customFormat="1" ht="12" customHeight="1" x14ac:dyDescent="0.2"/>
    <row r="60" spans="1:20" s="36" customFormat="1" ht="12" customHeight="1" x14ac:dyDescent="0.2">
      <c r="A60" s="330" t="s">
        <v>172</v>
      </c>
    </row>
    <row r="61" spans="1:20" s="36" customFormat="1" ht="12" customHeight="1" x14ac:dyDescent="0.2">
      <c r="A61" s="330"/>
    </row>
    <row r="63" spans="1:20" x14ac:dyDescent="0.2">
      <c r="A63" s="212" t="s">
        <v>83</v>
      </c>
    </row>
    <row r="64" spans="1:20" ht="24.75" customHeight="1" x14ac:dyDescent="0.2">
      <c r="A64" s="220" t="s">
        <v>399</v>
      </c>
    </row>
    <row r="65" spans="1:1" ht="78.75" customHeight="1" x14ac:dyDescent="0.2">
      <c r="A65" s="220" t="s">
        <v>400</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12.75" customHeight="1" x14ac:dyDescent="0.2">
      <c r="A69" s="173" t="s">
        <v>76</v>
      </c>
    </row>
    <row r="70" spans="1:1" s="6" customFormat="1" ht="26.25" customHeight="1" x14ac:dyDescent="0.2">
      <c r="A70" s="173" t="s">
        <v>77</v>
      </c>
    </row>
    <row r="71" spans="1:1" s="6" customFormat="1" ht="12.75" customHeight="1" x14ac:dyDescent="0.2">
      <c r="A71" s="173" t="s">
        <v>78</v>
      </c>
    </row>
    <row r="72" spans="1:1" s="6" customFormat="1" ht="23.25" customHeight="1" x14ac:dyDescent="0.2">
      <c r="A72" s="173" t="s">
        <v>79</v>
      </c>
    </row>
    <row r="73" spans="1:1" s="6" customFormat="1" ht="22.5" customHeight="1" x14ac:dyDescent="0.2">
      <c r="A73" s="175" t="s">
        <v>187</v>
      </c>
    </row>
    <row r="74" spans="1:1" x14ac:dyDescent="0.2">
      <c r="A74" s="33"/>
    </row>
    <row r="75" spans="1:1" x14ac:dyDescent="0.2">
      <c r="A75" s="171" t="s">
        <v>81</v>
      </c>
    </row>
    <row r="76" spans="1:1" ht="96" x14ac:dyDescent="0.2">
      <c r="A76" s="176" t="s">
        <v>218</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100"/>
  <sheetViews>
    <sheetView showGridLines="0" zoomScaleNormal="100" workbookViewId="0">
      <pane xSplit="1" ySplit="4" topLeftCell="C5" activePane="bottomRight" state="frozen"/>
      <selection pane="topRight" activeCell="B1" sqref="B1"/>
      <selection pane="bottomLeft" activeCell="A5" sqref="A5"/>
      <selection pane="bottomRight" activeCell="V1" sqref="V1:AB1048576"/>
    </sheetView>
  </sheetViews>
  <sheetFormatPr defaultColWidth="9.5703125" defaultRowHeight="12.75" x14ac:dyDescent="0.2"/>
  <cols>
    <col min="1" max="1" width="36" style="32" customWidth="1"/>
    <col min="2" max="4" width="9.5703125" style="32"/>
    <col min="5" max="6" width="0" style="32" hidden="1" customWidth="1"/>
    <col min="7" max="8" width="9.5703125" style="32" hidden="1" customWidth="1"/>
    <col min="9" max="16384" width="9.5703125" style="32"/>
  </cols>
  <sheetData>
    <row r="1" spans="1:21" ht="19.5" customHeight="1" x14ac:dyDescent="0.2">
      <c r="A1" s="63" t="s">
        <v>61</v>
      </c>
    </row>
    <row r="2" spans="1:21" s="33" customFormat="1" ht="26.25" customHeight="1" x14ac:dyDescent="0.2">
      <c r="A2" s="11" t="s">
        <v>217</v>
      </c>
    </row>
    <row r="3" spans="1:21" s="33" customFormat="1" ht="26.25" customHeight="1" x14ac:dyDescent="0.2">
      <c r="A3" s="211" t="s">
        <v>62</v>
      </c>
      <c r="B3" s="108" t="e">
        <f>'AVIA25%'!#REF!</f>
        <v>#REF!</v>
      </c>
      <c r="C3" s="108">
        <f>'AVIA25%'!B3</f>
        <v>45953</v>
      </c>
      <c r="D3" s="108">
        <f>'AVIA25%'!C3</f>
        <v>45954</v>
      </c>
      <c r="E3" s="108">
        <f>'AVIA25%'!D3</f>
        <v>45955</v>
      </c>
      <c r="F3" s="108">
        <f>'AVIA25%'!E3</f>
        <v>45958</v>
      </c>
      <c r="G3" s="108">
        <f>'AVIA25%'!F3</f>
        <v>45959</v>
      </c>
      <c r="H3" s="108">
        <f>'AVIA25%'!G3</f>
        <v>45962</v>
      </c>
      <c r="I3" s="108">
        <f>'AVIA25%'!H3</f>
        <v>45965</v>
      </c>
      <c r="J3" s="108">
        <f>'AVIA25%'!I3</f>
        <v>45966</v>
      </c>
      <c r="K3" s="108">
        <f>'AVIA25%'!J3</f>
        <v>45968</v>
      </c>
      <c r="L3" s="108">
        <f>'AVIA25%'!K3</f>
        <v>45970</v>
      </c>
      <c r="M3" s="108">
        <f>'AVIA25%'!L3</f>
        <v>45975</v>
      </c>
      <c r="N3" s="108">
        <f>'AVIA25%'!M3</f>
        <v>45977</v>
      </c>
      <c r="O3" s="108">
        <f>'AVIA25%'!N3</f>
        <v>45982</v>
      </c>
      <c r="P3" s="108">
        <f>'AVIA25%'!O3</f>
        <v>45984</v>
      </c>
      <c r="Q3" s="108">
        <f>'AVIA25%'!P3</f>
        <v>45989</v>
      </c>
      <c r="R3" s="108">
        <f>'AVIA25%'!Q3</f>
        <v>45991</v>
      </c>
      <c r="S3" s="108">
        <f>'AVIA25%'!R3</f>
        <v>45992</v>
      </c>
      <c r="T3" s="108">
        <f>'AVIA25%'!S3</f>
        <v>45996</v>
      </c>
      <c r="U3" s="108">
        <f>'AVIA25%'!T3</f>
        <v>45998</v>
      </c>
    </row>
    <row r="4" spans="1:21" s="33" customFormat="1" ht="26.25" customHeight="1" x14ac:dyDescent="0.2">
      <c r="A4" s="211"/>
      <c r="B4" s="108" t="e">
        <f>'AVIA25%'!#REF!</f>
        <v>#REF!</v>
      </c>
      <c r="C4" s="108">
        <f>'AVIA25%'!B4</f>
        <v>45953</v>
      </c>
      <c r="D4" s="108">
        <f>'AVIA25%'!C4</f>
        <v>45954</v>
      </c>
      <c r="E4" s="108">
        <f>'AVIA25%'!D4</f>
        <v>45957</v>
      </c>
      <c r="F4" s="108">
        <f>'AVIA25%'!E4</f>
        <v>45958</v>
      </c>
      <c r="G4" s="108">
        <f>'AVIA25%'!F4</f>
        <v>45961</v>
      </c>
      <c r="H4" s="108">
        <f>'AVIA25%'!G4</f>
        <v>45964</v>
      </c>
      <c r="I4" s="108">
        <f>'AVIA25%'!H4</f>
        <v>45965</v>
      </c>
      <c r="J4" s="108">
        <f>'AVIA25%'!I4</f>
        <v>45967</v>
      </c>
      <c r="K4" s="108">
        <f>'AVIA25%'!J4</f>
        <v>45969</v>
      </c>
      <c r="L4" s="108">
        <f>'AVIA25%'!K4</f>
        <v>45974</v>
      </c>
      <c r="M4" s="108">
        <f>'AVIA25%'!L4</f>
        <v>45976</v>
      </c>
      <c r="N4" s="108">
        <f>'AVIA25%'!M4</f>
        <v>45981</v>
      </c>
      <c r="O4" s="108">
        <f>'AVIA25%'!N4</f>
        <v>45983</v>
      </c>
      <c r="P4" s="108">
        <f>'AVIA25%'!O4</f>
        <v>45988</v>
      </c>
      <c r="Q4" s="108">
        <f>'AVIA25%'!P4</f>
        <v>45990</v>
      </c>
      <c r="R4" s="108">
        <f>'AVIA25%'!Q4</f>
        <v>45991</v>
      </c>
      <c r="S4" s="108">
        <f>'AVIA25%'!R4</f>
        <v>45995</v>
      </c>
      <c r="T4" s="108">
        <f>'AVIA25%'!S4</f>
        <v>45997</v>
      </c>
      <c r="U4" s="108">
        <f>'AVIA25%'!T4</f>
        <v>46002</v>
      </c>
    </row>
    <row r="5" spans="1:21" s="36" customFormat="1" ht="12" customHeight="1" x14ac:dyDescent="0.2">
      <c r="A5" s="262" t="s">
        <v>63</v>
      </c>
    </row>
    <row r="6" spans="1:21" s="36" customFormat="1" ht="12" customHeight="1" x14ac:dyDescent="0.2">
      <c r="A6" s="183">
        <v>1</v>
      </c>
      <c r="B6" s="57" t="e">
        <f>'BAR BB| Open rates'!#REF!*0.75+25</f>
        <v>#REF!</v>
      </c>
      <c r="C6" s="57">
        <f>'BAR BB| Open rates'!B6*0.75+25</f>
        <v>22375</v>
      </c>
      <c r="D6" s="57">
        <f>'BAR BB| Open rates'!C6*0.75+25</f>
        <v>19375</v>
      </c>
      <c r="E6" s="57">
        <f>'BAR BB| Open rates'!D6*0.75+25</f>
        <v>19375</v>
      </c>
      <c r="F6" s="57">
        <f>'BAR BB| Open rates'!E6*0.75+25</f>
        <v>22375</v>
      </c>
      <c r="G6" s="57">
        <f>'BAR BB| Open rates'!F6*0.75+25</f>
        <v>19375</v>
      </c>
      <c r="H6" s="57">
        <f>'BAR BB| Open rates'!G6*0.75+25</f>
        <v>19375</v>
      </c>
      <c r="I6" s="57">
        <f>'BAR BB| Open rates'!H6*0.75+25</f>
        <v>14125</v>
      </c>
      <c r="J6" s="57">
        <f>'BAR BB| Open rates'!I6*0.75+25</f>
        <v>12475</v>
      </c>
      <c r="K6" s="57">
        <f>'BAR BB| Open rates'!J6*0.75+25</f>
        <v>11200</v>
      </c>
      <c r="L6" s="57">
        <f>'BAR BB| Open rates'!K6*0.75+25</f>
        <v>9700</v>
      </c>
      <c r="M6" s="57">
        <f>'BAR BB| Open rates'!L6*0.75+25</f>
        <v>11200</v>
      </c>
      <c r="N6" s="57">
        <f>'BAR BB| Open rates'!M6*0.75+25</f>
        <v>9700</v>
      </c>
      <c r="O6" s="57">
        <f>'BAR BB| Open rates'!N6*0.75+25</f>
        <v>11200</v>
      </c>
      <c r="P6" s="57">
        <f>'BAR BB| Open rates'!O6*0.75+25</f>
        <v>9700</v>
      </c>
      <c r="Q6" s="57">
        <f>'BAR BB| Open rates'!P6*0.75+25</f>
        <v>11200</v>
      </c>
      <c r="R6" s="57">
        <f>'BAR BB| Open rates'!Q6*0.75+25</f>
        <v>9700</v>
      </c>
      <c r="S6" s="57">
        <f>'BAR BB| Open rates'!R6*0.75+25</f>
        <v>9700</v>
      </c>
      <c r="T6" s="57">
        <f>'BAR BB| Open rates'!S6*0.75+25</f>
        <v>11200</v>
      </c>
      <c r="U6" s="57">
        <f>'BAR BB| Open rates'!T6*0.75+25</f>
        <v>9700</v>
      </c>
    </row>
    <row r="7" spans="1:21" s="36" customFormat="1" ht="12" customHeight="1" x14ac:dyDescent="0.2">
      <c r="A7" s="183">
        <v>2</v>
      </c>
      <c r="B7" s="57" t="e">
        <f>'BAR BB| Open rates'!#REF!*0.75+25</f>
        <v>#REF!</v>
      </c>
      <c r="C7" s="57">
        <f>'BAR BB| Open rates'!B7*0.75+25</f>
        <v>24250</v>
      </c>
      <c r="D7" s="57">
        <f>'BAR BB| Open rates'!C7*0.75+25</f>
        <v>21250</v>
      </c>
      <c r="E7" s="57">
        <f>'BAR BB| Open rates'!D7*0.75+25</f>
        <v>21250</v>
      </c>
      <c r="F7" s="57">
        <f>'BAR BB| Open rates'!E7*0.75+25</f>
        <v>24250</v>
      </c>
      <c r="G7" s="57">
        <f>'BAR BB| Open rates'!F7*0.75+25</f>
        <v>21250</v>
      </c>
      <c r="H7" s="57">
        <f>'BAR BB| Open rates'!G7*0.75+25</f>
        <v>21250</v>
      </c>
      <c r="I7" s="57">
        <f>'BAR BB| Open rates'!H7*0.75+25</f>
        <v>16000</v>
      </c>
      <c r="J7" s="57">
        <f>'BAR BB| Open rates'!I7*0.75+25</f>
        <v>14350</v>
      </c>
      <c r="K7" s="57">
        <f>'BAR BB| Open rates'!J7*0.75+25</f>
        <v>13075</v>
      </c>
      <c r="L7" s="57">
        <f>'BAR BB| Open rates'!K7*0.75+25</f>
        <v>11575</v>
      </c>
      <c r="M7" s="57">
        <f>'BAR BB| Open rates'!L7*0.75+25</f>
        <v>13075</v>
      </c>
      <c r="N7" s="57">
        <f>'BAR BB| Open rates'!M7*0.75+25</f>
        <v>11575</v>
      </c>
      <c r="O7" s="57">
        <f>'BAR BB| Open rates'!N7*0.75+25</f>
        <v>13075</v>
      </c>
      <c r="P7" s="57">
        <f>'BAR BB| Open rates'!O7*0.75+25</f>
        <v>11575</v>
      </c>
      <c r="Q7" s="57">
        <f>'BAR BB| Open rates'!P7*0.75+25</f>
        <v>13075</v>
      </c>
      <c r="R7" s="57">
        <f>'BAR BB| Open rates'!Q7*0.75+25</f>
        <v>11575</v>
      </c>
      <c r="S7" s="57">
        <f>'BAR BB| Open rates'!R7*0.75+25</f>
        <v>11575</v>
      </c>
      <c r="T7" s="57">
        <f>'BAR BB| Open rates'!S7*0.75+25</f>
        <v>13075</v>
      </c>
      <c r="U7" s="57">
        <f>'BAR BB| Open rates'!T7*0.75+25</f>
        <v>11575</v>
      </c>
    </row>
    <row r="8" spans="1:21" s="36" customFormat="1" ht="12" customHeight="1" x14ac:dyDescent="0.2">
      <c r="A8" s="236" t="s">
        <v>175</v>
      </c>
      <c r="B8" s="57"/>
      <c r="C8" s="57"/>
      <c r="D8" s="57"/>
      <c r="E8" s="57"/>
      <c r="F8" s="57"/>
      <c r="G8" s="57"/>
      <c r="H8" s="57"/>
      <c r="I8" s="57"/>
      <c r="J8" s="57"/>
      <c r="K8" s="57"/>
      <c r="L8" s="57"/>
      <c r="M8" s="57"/>
      <c r="N8" s="57"/>
      <c r="O8" s="57"/>
      <c r="P8" s="57"/>
      <c r="Q8" s="57"/>
      <c r="R8" s="57"/>
      <c r="S8" s="57"/>
      <c r="T8" s="57"/>
      <c r="U8" s="57"/>
    </row>
    <row r="9" spans="1:21" s="36" customFormat="1" ht="12" customHeight="1" x14ac:dyDescent="0.2">
      <c r="A9" s="237">
        <v>1</v>
      </c>
      <c r="B9" s="57" t="e">
        <f>'BAR BB| Open rates'!#REF!*0.75+25</f>
        <v>#REF!</v>
      </c>
      <c r="C9" s="57">
        <f>'BAR BB| Open rates'!B9*0.75+25</f>
        <v>24625</v>
      </c>
      <c r="D9" s="57">
        <f>'BAR BB| Open rates'!C9*0.75+25</f>
        <v>21625</v>
      </c>
      <c r="E9" s="57">
        <f>'BAR BB| Open rates'!D9*0.75+25</f>
        <v>21625</v>
      </c>
      <c r="F9" s="57">
        <f>'BAR BB| Open rates'!E9*0.75+25</f>
        <v>24625</v>
      </c>
      <c r="G9" s="57">
        <f>'BAR BB| Open rates'!F9*0.75+25</f>
        <v>21625</v>
      </c>
      <c r="H9" s="57">
        <f>'BAR BB| Open rates'!G9*0.75+25</f>
        <v>21625</v>
      </c>
      <c r="I9" s="57">
        <f>'BAR BB| Open rates'!H9*0.75+25</f>
        <v>16375</v>
      </c>
      <c r="J9" s="57">
        <f>'BAR BB| Open rates'!I9*0.75+25</f>
        <v>14725</v>
      </c>
      <c r="K9" s="57">
        <f>'BAR BB| Open rates'!J9*0.75+25</f>
        <v>13450</v>
      </c>
      <c r="L9" s="57">
        <f>'BAR BB| Open rates'!K9*0.75+25</f>
        <v>11950</v>
      </c>
      <c r="M9" s="57">
        <f>'BAR BB| Open rates'!L9*0.75+25</f>
        <v>13450</v>
      </c>
      <c r="N9" s="57">
        <f>'BAR BB| Open rates'!M9*0.75+25</f>
        <v>11950</v>
      </c>
      <c r="O9" s="57">
        <f>'BAR BB| Open rates'!N9*0.75+25</f>
        <v>13450</v>
      </c>
      <c r="P9" s="57">
        <f>'BAR BB| Open rates'!O9*0.75+25</f>
        <v>11950</v>
      </c>
      <c r="Q9" s="57">
        <f>'BAR BB| Open rates'!P9*0.75+25</f>
        <v>13450</v>
      </c>
      <c r="R9" s="57">
        <f>'BAR BB| Open rates'!Q9*0.75+25</f>
        <v>11950</v>
      </c>
      <c r="S9" s="57">
        <f>'BAR BB| Open rates'!R9*0.75+25</f>
        <v>11950</v>
      </c>
      <c r="T9" s="57">
        <f>'BAR BB| Open rates'!S9*0.75+25</f>
        <v>13450</v>
      </c>
      <c r="U9" s="57">
        <f>'BAR BB| Open rates'!T9*0.75+25</f>
        <v>11950</v>
      </c>
    </row>
    <row r="10" spans="1:21" s="36" customFormat="1" ht="12" customHeight="1" x14ac:dyDescent="0.2">
      <c r="A10" s="237">
        <v>2</v>
      </c>
      <c r="B10" s="57" t="e">
        <f>'BAR BB| Open rates'!#REF!*0.75+25</f>
        <v>#REF!</v>
      </c>
      <c r="C10" s="57">
        <f>'BAR BB| Open rates'!B10*0.75+25</f>
        <v>26500</v>
      </c>
      <c r="D10" s="57">
        <f>'BAR BB| Open rates'!C10*0.75+25</f>
        <v>23500</v>
      </c>
      <c r="E10" s="57">
        <f>'BAR BB| Open rates'!D10*0.75+25</f>
        <v>23500</v>
      </c>
      <c r="F10" s="57">
        <f>'BAR BB| Open rates'!E10*0.75+25</f>
        <v>26500</v>
      </c>
      <c r="G10" s="57">
        <f>'BAR BB| Open rates'!F10*0.75+25</f>
        <v>23500</v>
      </c>
      <c r="H10" s="57">
        <f>'BAR BB| Open rates'!G10*0.75+25</f>
        <v>23500</v>
      </c>
      <c r="I10" s="57">
        <f>'BAR BB| Open rates'!H10*0.75+25</f>
        <v>18250</v>
      </c>
      <c r="J10" s="57">
        <f>'BAR BB| Open rates'!I10*0.75+25</f>
        <v>16600</v>
      </c>
      <c r="K10" s="57">
        <f>'BAR BB| Open rates'!J10*0.75+25</f>
        <v>15325</v>
      </c>
      <c r="L10" s="57">
        <f>'BAR BB| Open rates'!K10*0.75+25</f>
        <v>13825</v>
      </c>
      <c r="M10" s="57">
        <f>'BAR BB| Open rates'!L10*0.75+25</f>
        <v>15325</v>
      </c>
      <c r="N10" s="57">
        <f>'BAR BB| Open rates'!M10*0.75+25</f>
        <v>13825</v>
      </c>
      <c r="O10" s="57">
        <f>'BAR BB| Open rates'!N10*0.75+25</f>
        <v>15325</v>
      </c>
      <c r="P10" s="57">
        <f>'BAR BB| Open rates'!O10*0.75+25</f>
        <v>13825</v>
      </c>
      <c r="Q10" s="57">
        <f>'BAR BB| Open rates'!P10*0.75+25</f>
        <v>15325</v>
      </c>
      <c r="R10" s="57">
        <f>'BAR BB| Open rates'!Q10*0.75+25</f>
        <v>13825</v>
      </c>
      <c r="S10" s="57">
        <f>'BAR BB| Open rates'!R10*0.75+25</f>
        <v>13825</v>
      </c>
      <c r="T10" s="57">
        <f>'BAR BB| Open rates'!S10*0.75+25</f>
        <v>15325</v>
      </c>
      <c r="U10" s="57">
        <f>'BAR BB| Open rates'!T10*0.75+25</f>
        <v>13825</v>
      </c>
    </row>
    <row r="11" spans="1:21"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row>
    <row r="12" spans="1:21" s="36" customFormat="1" ht="12" customHeight="1" x14ac:dyDescent="0.2">
      <c r="A12" s="237">
        <v>1</v>
      </c>
      <c r="B12" s="57" t="e">
        <f>'BAR BB| Open rates'!#REF!*0.75+25</f>
        <v>#REF!</v>
      </c>
      <c r="C12" s="57">
        <f>'BAR BB| Open rates'!B12*0.75+25</f>
        <v>27550</v>
      </c>
      <c r="D12" s="57">
        <f>'BAR BB| Open rates'!C12*0.75+25</f>
        <v>24550</v>
      </c>
      <c r="E12" s="57">
        <f>'BAR BB| Open rates'!D12*0.75+25</f>
        <v>24550</v>
      </c>
      <c r="F12" s="57">
        <f>'BAR BB| Open rates'!E12*0.75+25</f>
        <v>27550</v>
      </c>
      <c r="G12" s="57">
        <f>'BAR BB| Open rates'!F12*0.75+25</f>
        <v>24550</v>
      </c>
      <c r="H12" s="57">
        <f>'BAR BB| Open rates'!G12*0.75+25</f>
        <v>24550</v>
      </c>
      <c r="I12" s="57">
        <f>'BAR BB| Open rates'!H12*0.75+25</f>
        <v>19300</v>
      </c>
      <c r="J12" s="57">
        <f>'BAR BB| Open rates'!I12*0.75+25</f>
        <v>17650</v>
      </c>
      <c r="K12" s="57">
        <f>'BAR BB| Open rates'!J12*0.75+25</f>
        <v>16375</v>
      </c>
      <c r="L12" s="57">
        <f>'BAR BB| Open rates'!K12*0.75+25</f>
        <v>14875</v>
      </c>
      <c r="M12" s="57">
        <f>'BAR BB| Open rates'!L12*0.75+25</f>
        <v>16375</v>
      </c>
      <c r="N12" s="57">
        <f>'BAR BB| Open rates'!M12*0.75+25</f>
        <v>14875</v>
      </c>
      <c r="O12" s="57">
        <f>'BAR BB| Open rates'!N12*0.75+25</f>
        <v>16375</v>
      </c>
      <c r="P12" s="57">
        <f>'BAR BB| Open rates'!O12*0.75+25</f>
        <v>14875</v>
      </c>
      <c r="Q12" s="57">
        <f>'BAR BB| Open rates'!P12*0.75+25</f>
        <v>16375</v>
      </c>
      <c r="R12" s="57">
        <f>'BAR BB| Open rates'!Q12*0.75+25</f>
        <v>14875</v>
      </c>
      <c r="S12" s="57">
        <f>'BAR BB| Open rates'!R12*0.75+25</f>
        <v>14875</v>
      </c>
      <c r="T12" s="57">
        <f>'BAR BB| Open rates'!S12*0.75+25</f>
        <v>16375</v>
      </c>
      <c r="U12" s="57">
        <f>'BAR BB| Open rates'!T12*0.75+25</f>
        <v>14875</v>
      </c>
    </row>
    <row r="13" spans="1:21" s="36" customFormat="1" ht="12" customHeight="1" x14ac:dyDescent="0.2">
      <c r="A13" s="237">
        <v>2</v>
      </c>
      <c r="B13" s="57" t="e">
        <f>'BAR BB| Open rates'!#REF!*0.75+25</f>
        <v>#REF!</v>
      </c>
      <c r="C13" s="57">
        <f>'BAR BB| Open rates'!B13*0.75+25</f>
        <v>29425</v>
      </c>
      <c r="D13" s="57">
        <f>'BAR BB| Open rates'!C13*0.75+25</f>
        <v>26425</v>
      </c>
      <c r="E13" s="57">
        <f>'BAR BB| Open rates'!D13*0.75+25</f>
        <v>26425</v>
      </c>
      <c r="F13" s="57">
        <f>'BAR BB| Open rates'!E13*0.75+25</f>
        <v>29425</v>
      </c>
      <c r="G13" s="57">
        <f>'BAR BB| Open rates'!F13*0.75+25</f>
        <v>26425</v>
      </c>
      <c r="H13" s="57">
        <f>'BAR BB| Open rates'!G13*0.75+25</f>
        <v>26425</v>
      </c>
      <c r="I13" s="57">
        <f>'BAR BB| Open rates'!H13*0.75+25</f>
        <v>21175</v>
      </c>
      <c r="J13" s="57">
        <f>'BAR BB| Open rates'!I13*0.75+25</f>
        <v>19525</v>
      </c>
      <c r="K13" s="57">
        <f>'BAR BB| Open rates'!J13*0.75+25</f>
        <v>18250</v>
      </c>
      <c r="L13" s="57">
        <f>'BAR BB| Open rates'!K13*0.75+25</f>
        <v>16750</v>
      </c>
      <c r="M13" s="57">
        <f>'BAR BB| Open rates'!L13*0.75+25</f>
        <v>18250</v>
      </c>
      <c r="N13" s="57">
        <f>'BAR BB| Open rates'!M13*0.75+25</f>
        <v>16750</v>
      </c>
      <c r="O13" s="57">
        <f>'BAR BB| Open rates'!N13*0.75+25</f>
        <v>18250</v>
      </c>
      <c r="P13" s="57">
        <f>'BAR BB| Open rates'!O13*0.75+25</f>
        <v>16750</v>
      </c>
      <c r="Q13" s="57">
        <f>'BAR BB| Open rates'!P13*0.75+25</f>
        <v>18250</v>
      </c>
      <c r="R13" s="57">
        <f>'BAR BB| Open rates'!Q13*0.75+25</f>
        <v>16750</v>
      </c>
      <c r="S13" s="57">
        <f>'BAR BB| Open rates'!R13*0.75+25</f>
        <v>16750</v>
      </c>
      <c r="T13" s="57">
        <f>'BAR BB| Open rates'!S13*0.75+25</f>
        <v>18250</v>
      </c>
      <c r="U13" s="57">
        <f>'BAR BB| Open rates'!T13*0.75+25</f>
        <v>16750</v>
      </c>
    </row>
    <row r="14" spans="1:21"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row>
    <row r="15" spans="1:21" s="36" customFormat="1" ht="12" customHeight="1" x14ac:dyDescent="0.2">
      <c r="A15" s="237">
        <v>1</v>
      </c>
      <c r="B15" s="57" t="e">
        <f>'BAR BB| Open rates'!#REF!*0.75+25</f>
        <v>#REF!</v>
      </c>
      <c r="C15" s="57">
        <f>'BAR BB| Open rates'!B15*0.75+25</f>
        <v>32800</v>
      </c>
      <c r="D15" s="57">
        <f>'BAR BB| Open rates'!C15*0.75+25</f>
        <v>29800</v>
      </c>
      <c r="E15" s="57">
        <f>'BAR BB| Open rates'!D15*0.75+25</f>
        <v>29800</v>
      </c>
      <c r="F15" s="57">
        <f>'BAR BB| Open rates'!E15*0.75+25</f>
        <v>32800</v>
      </c>
      <c r="G15" s="57">
        <f>'BAR BB| Open rates'!F15*0.75+25</f>
        <v>29800</v>
      </c>
      <c r="H15" s="57">
        <f>'BAR BB| Open rates'!G15*0.75+25</f>
        <v>29800</v>
      </c>
      <c r="I15" s="57">
        <f>'BAR BB| Open rates'!H15*0.75+25</f>
        <v>24550</v>
      </c>
      <c r="J15" s="57">
        <f>'BAR BB| Open rates'!I15*0.75+25</f>
        <v>22900</v>
      </c>
      <c r="K15" s="57">
        <f>'BAR BB| Open rates'!J15*0.75+25</f>
        <v>21625</v>
      </c>
      <c r="L15" s="57">
        <f>'BAR BB| Open rates'!K15*0.75+25</f>
        <v>20125</v>
      </c>
      <c r="M15" s="57">
        <f>'BAR BB| Open rates'!L15*0.75+25</f>
        <v>21625</v>
      </c>
      <c r="N15" s="57">
        <f>'BAR BB| Open rates'!M15*0.75+25</f>
        <v>20125</v>
      </c>
      <c r="O15" s="57">
        <f>'BAR BB| Open rates'!N15*0.75+25</f>
        <v>21625</v>
      </c>
      <c r="P15" s="57">
        <f>'BAR BB| Open rates'!O15*0.75+25</f>
        <v>20125</v>
      </c>
      <c r="Q15" s="57">
        <f>'BAR BB| Open rates'!P15*0.75+25</f>
        <v>21625</v>
      </c>
      <c r="R15" s="57">
        <f>'BAR BB| Open rates'!Q15*0.75+25</f>
        <v>20125</v>
      </c>
      <c r="S15" s="57">
        <f>'BAR BB| Open rates'!R15*0.75+25</f>
        <v>20125</v>
      </c>
      <c r="T15" s="57">
        <f>'BAR BB| Open rates'!S15*0.75+25</f>
        <v>21625</v>
      </c>
      <c r="U15" s="57">
        <f>'BAR BB| Open rates'!T15*0.75+25</f>
        <v>20125</v>
      </c>
    </row>
    <row r="16" spans="1:21" s="36" customFormat="1" ht="12" customHeight="1" x14ac:dyDescent="0.2">
      <c r="A16" s="237">
        <v>2</v>
      </c>
      <c r="B16" s="57" t="e">
        <f>'BAR BB| Open rates'!#REF!*0.75+25</f>
        <v>#REF!</v>
      </c>
      <c r="C16" s="57">
        <f>'BAR BB| Open rates'!B16*0.75+25</f>
        <v>34675</v>
      </c>
      <c r="D16" s="57">
        <f>'BAR BB| Open rates'!C16*0.75+25</f>
        <v>31675</v>
      </c>
      <c r="E16" s="57">
        <f>'BAR BB| Open rates'!D16*0.75+25</f>
        <v>31675</v>
      </c>
      <c r="F16" s="57">
        <f>'BAR BB| Open rates'!E16*0.75+25</f>
        <v>34675</v>
      </c>
      <c r="G16" s="57">
        <f>'BAR BB| Open rates'!F16*0.75+25</f>
        <v>31675</v>
      </c>
      <c r="H16" s="57">
        <f>'BAR BB| Open rates'!G16*0.75+25</f>
        <v>31675</v>
      </c>
      <c r="I16" s="57">
        <f>'BAR BB| Open rates'!H16*0.75+25</f>
        <v>26425</v>
      </c>
      <c r="J16" s="57">
        <f>'BAR BB| Open rates'!I16*0.75+25</f>
        <v>24775</v>
      </c>
      <c r="K16" s="57">
        <f>'BAR BB| Open rates'!J16*0.75+25</f>
        <v>23500</v>
      </c>
      <c r="L16" s="57">
        <f>'BAR BB| Open rates'!K16*0.75+25</f>
        <v>22000</v>
      </c>
      <c r="M16" s="57">
        <f>'BAR BB| Open rates'!L16*0.75+25</f>
        <v>23500</v>
      </c>
      <c r="N16" s="57">
        <f>'BAR BB| Open rates'!M16*0.75+25</f>
        <v>22000</v>
      </c>
      <c r="O16" s="57">
        <f>'BAR BB| Open rates'!N16*0.75+25</f>
        <v>23500</v>
      </c>
      <c r="P16" s="57">
        <f>'BAR BB| Open rates'!O16*0.75+25</f>
        <v>22000</v>
      </c>
      <c r="Q16" s="57">
        <f>'BAR BB| Open rates'!P16*0.75+25</f>
        <v>23500</v>
      </c>
      <c r="R16" s="57">
        <f>'BAR BB| Open rates'!Q16*0.75+25</f>
        <v>22000</v>
      </c>
      <c r="S16" s="57">
        <f>'BAR BB| Open rates'!R16*0.75+25</f>
        <v>22000</v>
      </c>
      <c r="T16" s="57">
        <f>'BAR BB| Open rates'!S16*0.75+25</f>
        <v>23500</v>
      </c>
      <c r="U16" s="57">
        <f>'BAR BB| Open rates'!T16*0.75+25</f>
        <v>22000</v>
      </c>
    </row>
    <row r="17" spans="1:21"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row>
    <row r="18" spans="1:21" s="36" customFormat="1" ht="12" customHeight="1" x14ac:dyDescent="0.2">
      <c r="A18" s="237">
        <v>1</v>
      </c>
      <c r="B18" s="57" t="e">
        <f>'BAR BB| Open rates'!#REF!*0.75+25</f>
        <v>#REF!</v>
      </c>
      <c r="C18" s="57">
        <f>'BAR BB| Open rates'!B18*0.75+25</f>
        <v>29875</v>
      </c>
      <c r="D18" s="57">
        <f>'BAR BB| Open rates'!C18*0.75+25</f>
        <v>26875</v>
      </c>
      <c r="E18" s="57">
        <f>'BAR BB| Open rates'!D18*0.75+25</f>
        <v>26875</v>
      </c>
      <c r="F18" s="57">
        <f>'BAR BB| Open rates'!E18*0.75+25</f>
        <v>29875</v>
      </c>
      <c r="G18" s="57">
        <f>'BAR BB| Open rates'!F18*0.75+25</f>
        <v>26875</v>
      </c>
      <c r="H18" s="57">
        <f>'BAR BB| Open rates'!G18*0.75+25</f>
        <v>26875</v>
      </c>
      <c r="I18" s="57">
        <f>'BAR BB| Open rates'!H18*0.75+25</f>
        <v>21625</v>
      </c>
      <c r="J18" s="57">
        <f>'BAR BB| Open rates'!I18*0.75+25</f>
        <v>19975</v>
      </c>
      <c r="K18" s="57">
        <f>'BAR BB| Open rates'!J18*0.75+25</f>
        <v>18700</v>
      </c>
      <c r="L18" s="57">
        <f>'BAR BB| Open rates'!K18*0.75+25</f>
        <v>17200</v>
      </c>
      <c r="M18" s="57">
        <f>'BAR BB| Open rates'!L18*0.75+25</f>
        <v>18700</v>
      </c>
      <c r="N18" s="57">
        <f>'BAR BB| Open rates'!M18*0.75+25</f>
        <v>17200</v>
      </c>
      <c r="O18" s="57">
        <f>'BAR BB| Open rates'!N18*0.75+25</f>
        <v>18700</v>
      </c>
      <c r="P18" s="57">
        <f>'BAR BB| Open rates'!O18*0.75+25</f>
        <v>17200</v>
      </c>
      <c r="Q18" s="57">
        <f>'BAR BB| Open rates'!P18*0.75+25</f>
        <v>18700</v>
      </c>
      <c r="R18" s="57">
        <f>'BAR BB| Open rates'!Q18*0.75+25</f>
        <v>17200</v>
      </c>
      <c r="S18" s="57">
        <f>'BAR BB| Open rates'!R18*0.75+25</f>
        <v>17200</v>
      </c>
      <c r="T18" s="57">
        <f>'BAR BB| Open rates'!S18*0.75+25</f>
        <v>18700</v>
      </c>
      <c r="U18" s="57">
        <f>'BAR BB| Open rates'!T18*0.75+25</f>
        <v>17200</v>
      </c>
    </row>
    <row r="19" spans="1:21" s="36" customFormat="1" ht="12" customHeight="1" x14ac:dyDescent="0.2">
      <c r="A19" s="237">
        <v>2</v>
      </c>
      <c r="B19" s="57" t="e">
        <f>'BAR BB| Open rates'!#REF!*0.75+25</f>
        <v>#REF!</v>
      </c>
      <c r="C19" s="57">
        <f>'BAR BB| Open rates'!B19*0.75+25</f>
        <v>31750</v>
      </c>
      <c r="D19" s="57">
        <f>'BAR BB| Open rates'!C19*0.75+25</f>
        <v>28750</v>
      </c>
      <c r="E19" s="57">
        <f>'BAR BB| Open rates'!D19*0.75+25</f>
        <v>28750</v>
      </c>
      <c r="F19" s="57">
        <f>'BAR BB| Open rates'!E19*0.75+25</f>
        <v>31750</v>
      </c>
      <c r="G19" s="57">
        <f>'BAR BB| Open rates'!F19*0.75+25</f>
        <v>28750</v>
      </c>
      <c r="H19" s="57">
        <f>'BAR BB| Open rates'!G19*0.75+25</f>
        <v>28750</v>
      </c>
      <c r="I19" s="57">
        <f>'BAR BB| Open rates'!H19*0.75+25</f>
        <v>23500</v>
      </c>
      <c r="J19" s="57">
        <f>'BAR BB| Open rates'!I19*0.75+25</f>
        <v>21850</v>
      </c>
      <c r="K19" s="57">
        <f>'BAR BB| Open rates'!J19*0.75+25</f>
        <v>20575</v>
      </c>
      <c r="L19" s="57">
        <f>'BAR BB| Open rates'!K19*0.75+25</f>
        <v>19075</v>
      </c>
      <c r="M19" s="57">
        <f>'BAR BB| Open rates'!L19*0.75+25</f>
        <v>20575</v>
      </c>
      <c r="N19" s="57">
        <f>'BAR BB| Open rates'!M19*0.75+25</f>
        <v>19075</v>
      </c>
      <c r="O19" s="57">
        <f>'BAR BB| Open rates'!N19*0.75+25</f>
        <v>20575</v>
      </c>
      <c r="P19" s="57">
        <f>'BAR BB| Open rates'!O19*0.75+25</f>
        <v>19075</v>
      </c>
      <c r="Q19" s="57">
        <f>'BAR BB| Open rates'!P19*0.75+25</f>
        <v>20575</v>
      </c>
      <c r="R19" s="57">
        <f>'BAR BB| Open rates'!Q19*0.75+25</f>
        <v>19075</v>
      </c>
      <c r="S19" s="57">
        <f>'BAR BB| Open rates'!R19*0.75+25</f>
        <v>19075</v>
      </c>
      <c r="T19" s="57">
        <f>'BAR BB| Open rates'!S19*0.75+25</f>
        <v>20575</v>
      </c>
      <c r="U19" s="57">
        <f>'BAR BB| Open rates'!T19*0.75+25</f>
        <v>19075</v>
      </c>
    </row>
    <row r="20" spans="1:21" s="36" customFormat="1" ht="12" customHeight="1" x14ac:dyDescent="0.2">
      <c r="A20" s="236" t="s">
        <v>179</v>
      </c>
      <c r="B20" s="57" t="e">
        <f>'BAR BB| Open rates'!#REF!*0.75+25</f>
        <v>#REF!</v>
      </c>
      <c r="C20" s="57">
        <f>'BAR BB| Open rates'!B20*0.75+25</f>
        <v>25</v>
      </c>
      <c r="D20" s="57">
        <f>'BAR BB| Open rates'!C20*0.75+25</f>
        <v>25</v>
      </c>
      <c r="E20" s="57">
        <f>'BAR BB| Open rates'!D20*0.75+25</f>
        <v>25</v>
      </c>
      <c r="F20" s="57">
        <f>'BAR BB| Open rates'!E20*0.75+25</f>
        <v>25</v>
      </c>
      <c r="G20" s="57">
        <f>'BAR BB| Open rates'!F20*0.75+25</f>
        <v>25</v>
      </c>
      <c r="H20" s="57">
        <f>'BAR BB| Open rates'!G20*0.75+25</f>
        <v>25</v>
      </c>
      <c r="I20" s="57">
        <f>'BAR BB| Open rates'!H20*0.75+25</f>
        <v>25</v>
      </c>
      <c r="J20" s="57">
        <f>'BAR BB| Open rates'!I20*0.75+25</f>
        <v>25</v>
      </c>
      <c r="K20" s="57">
        <f>'BAR BB| Open rates'!J20*0.75+25</f>
        <v>25</v>
      </c>
      <c r="L20" s="57">
        <f>'BAR BB| Open rates'!K20*0.75+25</f>
        <v>25</v>
      </c>
      <c r="M20" s="57">
        <f>'BAR BB| Open rates'!L20*0.75+25</f>
        <v>25</v>
      </c>
      <c r="N20" s="57">
        <f>'BAR BB| Open rates'!M20*0.75+25</f>
        <v>25</v>
      </c>
      <c r="O20" s="57">
        <f>'BAR BB| Open rates'!N20*0.75+25</f>
        <v>25</v>
      </c>
      <c r="P20" s="57">
        <f>'BAR BB| Open rates'!O20*0.75+25</f>
        <v>25</v>
      </c>
      <c r="Q20" s="57">
        <f>'BAR BB| Open rates'!P20*0.75+25</f>
        <v>25</v>
      </c>
      <c r="R20" s="57">
        <f>'BAR BB| Open rates'!Q20*0.75+25</f>
        <v>25</v>
      </c>
      <c r="S20" s="57">
        <f>'BAR BB| Open rates'!R20*0.75+25</f>
        <v>25</v>
      </c>
      <c r="T20" s="57">
        <f>'BAR BB| Open rates'!S20*0.75+25</f>
        <v>25</v>
      </c>
      <c r="U20" s="57">
        <f>'BAR BB| Open rates'!T20*0.75+25</f>
        <v>25</v>
      </c>
    </row>
    <row r="21" spans="1:21" s="36" customFormat="1" ht="12" customHeight="1" x14ac:dyDescent="0.2">
      <c r="A21" s="237">
        <v>1</v>
      </c>
      <c r="B21" s="57" t="e">
        <f>'BAR BB| Open rates'!#REF!*0.75+25</f>
        <v>#REF!</v>
      </c>
      <c r="C21" s="57">
        <f>'BAR BB| Open rates'!B21*0.75+25</f>
        <v>32800</v>
      </c>
      <c r="D21" s="57">
        <f>'BAR BB| Open rates'!C21*0.75+25</f>
        <v>29800</v>
      </c>
      <c r="E21" s="57">
        <f>'BAR BB| Open rates'!D21*0.75+25</f>
        <v>29800</v>
      </c>
      <c r="F21" s="57">
        <f>'BAR BB| Open rates'!E21*0.75+25</f>
        <v>32800</v>
      </c>
      <c r="G21" s="57">
        <f>'BAR BB| Open rates'!F21*0.75+25</f>
        <v>29800</v>
      </c>
      <c r="H21" s="57">
        <f>'BAR BB| Open rates'!G21*0.75+25</f>
        <v>29800</v>
      </c>
      <c r="I21" s="57">
        <f>'BAR BB| Open rates'!H21*0.75+25</f>
        <v>24550</v>
      </c>
      <c r="J21" s="57">
        <f>'BAR BB| Open rates'!I21*0.75+25</f>
        <v>22900</v>
      </c>
      <c r="K21" s="57">
        <f>'BAR BB| Open rates'!J21*0.75+25</f>
        <v>21625</v>
      </c>
      <c r="L21" s="57">
        <f>'BAR BB| Open rates'!K21*0.75+25</f>
        <v>20125</v>
      </c>
      <c r="M21" s="57">
        <f>'BAR BB| Open rates'!L21*0.75+25</f>
        <v>21625</v>
      </c>
      <c r="N21" s="57">
        <f>'BAR BB| Open rates'!M21*0.75+25</f>
        <v>20125</v>
      </c>
      <c r="O21" s="57">
        <f>'BAR BB| Open rates'!N21*0.75+25</f>
        <v>21625</v>
      </c>
      <c r="P21" s="57">
        <f>'BAR BB| Open rates'!O21*0.75+25</f>
        <v>20125</v>
      </c>
      <c r="Q21" s="57">
        <f>'BAR BB| Open rates'!P21*0.75+25</f>
        <v>21625</v>
      </c>
      <c r="R21" s="57">
        <f>'BAR BB| Open rates'!Q21*0.75+25</f>
        <v>20125</v>
      </c>
      <c r="S21" s="57">
        <f>'BAR BB| Open rates'!R21*0.75+25</f>
        <v>20125</v>
      </c>
      <c r="T21" s="57">
        <f>'BAR BB| Open rates'!S21*0.75+25</f>
        <v>21625</v>
      </c>
      <c r="U21" s="57">
        <f>'BAR BB| Open rates'!T21*0.75+25</f>
        <v>20125</v>
      </c>
    </row>
    <row r="22" spans="1:21" s="36" customFormat="1" ht="12" customHeight="1" x14ac:dyDescent="0.2">
      <c r="A22" s="237">
        <v>2</v>
      </c>
      <c r="B22" s="57" t="e">
        <f>'BAR BB| Open rates'!#REF!*0.75+25</f>
        <v>#REF!</v>
      </c>
      <c r="C22" s="57">
        <f>'BAR BB| Open rates'!B22*0.75+25</f>
        <v>34675</v>
      </c>
      <c r="D22" s="57">
        <f>'BAR BB| Open rates'!C22*0.75+25</f>
        <v>31675</v>
      </c>
      <c r="E22" s="57">
        <f>'BAR BB| Open rates'!D22*0.75+25</f>
        <v>31675</v>
      </c>
      <c r="F22" s="57">
        <f>'BAR BB| Open rates'!E22*0.75+25</f>
        <v>34675</v>
      </c>
      <c r="G22" s="57">
        <f>'BAR BB| Open rates'!F22*0.75+25</f>
        <v>31675</v>
      </c>
      <c r="H22" s="57">
        <f>'BAR BB| Open rates'!G22*0.75+25</f>
        <v>31675</v>
      </c>
      <c r="I22" s="57">
        <f>'BAR BB| Open rates'!H22*0.75+25</f>
        <v>26425</v>
      </c>
      <c r="J22" s="57">
        <f>'BAR BB| Open rates'!I22*0.75+25</f>
        <v>24775</v>
      </c>
      <c r="K22" s="57">
        <f>'BAR BB| Open rates'!J22*0.75+25</f>
        <v>23500</v>
      </c>
      <c r="L22" s="57">
        <f>'BAR BB| Open rates'!K22*0.75+25</f>
        <v>22000</v>
      </c>
      <c r="M22" s="57">
        <f>'BAR BB| Open rates'!L22*0.75+25</f>
        <v>23500</v>
      </c>
      <c r="N22" s="57">
        <f>'BAR BB| Open rates'!M22*0.75+25</f>
        <v>22000</v>
      </c>
      <c r="O22" s="57">
        <f>'BAR BB| Open rates'!N22*0.75+25</f>
        <v>23500</v>
      </c>
      <c r="P22" s="57">
        <f>'BAR BB| Open rates'!O22*0.75+25</f>
        <v>22000</v>
      </c>
      <c r="Q22" s="57">
        <f>'BAR BB| Open rates'!P22*0.75+25</f>
        <v>23500</v>
      </c>
      <c r="R22" s="57">
        <f>'BAR BB| Open rates'!Q22*0.75+25</f>
        <v>22000</v>
      </c>
      <c r="S22" s="57">
        <f>'BAR BB| Open rates'!R22*0.75+25</f>
        <v>22000</v>
      </c>
      <c r="T22" s="57">
        <f>'BAR BB| Open rates'!S22*0.75+25</f>
        <v>23500</v>
      </c>
      <c r="U22" s="57">
        <f>'BAR BB| Open rates'!T22*0.75+25</f>
        <v>22000</v>
      </c>
    </row>
    <row r="23" spans="1:21"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t="e">
        <f>'BAR BB| Open rates'!#REF!*0.75+25</f>
        <v>#REF!</v>
      </c>
      <c r="C24" s="57">
        <f>'BAR BB| Open rates'!B24*0.75+25</f>
        <v>41050</v>
      </c>
      <c r="D24" s="57">
        <f>'BAR BB| Open rates'!C24*0.75+25</f>
        <v>38050</v>
      </c>
      <c r="E24" s="57">
        <f>'BAR BB| Open rates'!D24*0.75+25</f>
        <v>38050</v>
      </c>
      <c r="F24" s="57">
        <f>'BAR BB| Open rates'!E24*0.75+25</f>
        <v>41050</v>
      </c>
      <c r="G24" s="57">
        <f>'BAR BB| Open rates'!F24*0.75+25</f>
        <v>38050</v>
      </c>
      <c r="H24" s="57">
        <f>'BAR BB| Open rates'!G24*0.75+25</f>
        <v>38050</v>
      </c>
      <c r="I24" s="57">
        <f>'BAR BB| Open rates'!H24*0.75+25</f>
        <v>32800</v>
      </c>
      <c r="J24" s="57">
        <f>'BAR BB| Open rates'!I24*0.75+25</f>
        <v>31150</v>
      </c>
      <c r="K24" s="57">
        <f>'BAR BB| Open rates'!J24*0.75+25</f>
        <v>29875</v>
      </c>
      <c r="L24" s="57">
        <f>'BAR BB| Open rates'!K24*0.75+25</f>
        <v>28375</v>
      </c>
      <c r="M24" s="57">
        <f>'BAR BB| Open rates'!L24*0.75+25</f>
        <v>29875</v>
      </c>
      <c r="N24" s="57">
        <f>'BAR BB| Open rates'!M24*0.75+25</f>
        <v>28375</v>
      </c>
      <c r="O24" s="57">
        <f>'BAR BB| Open rates'!N24*0.75+25</f>
        <v>29875</v>
      </c>
      <c r="P24" s="57">
        <f>'BAR BB| Open rates'!O24*0.75+25</f>
        <v>28375</v>
      </c>
      <c r="Q24" s="57">
        <f>'BAR BB| Open rates'!P24*0.75+25</f>
        <v>29875</v>
      </c>
      <c r="R24" s="57">
        <f>'BAR BB| Open rates'!Q24*0.75+25</f>
        <v>28375</v>
      </c>
      <c r="S24" s="57">
        <f>'BAR BB| Open rates'!R24*0.75+25</f>
        <v>28375</v>
      </c>
      <c r="T24" s="57">
        <f>'BAR BB| Open rates'!S24*0.75+25</f>
        <v>29875</v>
      </c>
      <c r="U24" s="57">
        <f>'BAR BB| Open rates'!T24*0.75+25</f>
        <v>28375</v>
      </c>
    </row>
    <row r="25" spans="1:21" s="36" customFormat="1" ht="12" customHeight="1" x14ac:dyDescent="0.2">
      <c r="A25" s="237">
        <v>2</v>
      </c>
      <c r="B25" s="57" t="e">
        <f>'BAR BB| Open rates'!#REF!*0.75+25</f>
        <v>#REF!</v>
      </c>
      <c r="C25" s="57">
        <f>'BAR BB| Open rates'!B25*0.75+25</f>
        <v>42925</v>
      </c>
      <c r="D25" s="57">
        <f>'BAR BB| Open rates'!C25*0.75+25</f>
        <v>39925</v>
      </c>
      <c r="E25" s="57">
        <f>'BAR BB| Open rates'!D25*0.75+25</f>
        <v>39925</v>
      </c>
      <c r="F25" s="57">
        <f>'BAR BB| Open rates'!E25*0.75+25</f>
        <v>42925</v>
      </c>
      <c r="G25" s="57">
        <f>'BAR BB| Open rates'!F25*0.75+25</f>
        <v>39925</v>
      </c>
      <c r="H25" s="57">
        <f>'BAR BB| Open rates'!G25*0.75+25</f>
        <v>39925</v>
      </c>
      <c r="I25" s="57">
        <f>'BAR BB| Open rates'!H25*0.75+25</f>
        <v>34675</v>
      </c>
      <c r="J25" s="57">
        <f>'BAR BB| Open rates'!I25*0.75+25</f>
        <v>33025</v>
      </c>
      <c r="K25" s="57">
        <f>'BAR BB| Open rates'!J25*0.75+25</f>
        <v>31750</v>
      </c>
      <c r="L25" s="57">
        <f>'BAR BB| Open rates'!K25*0.75+25</f>
        <v>30250</v>
      </c>
      <c r="M25" s="57">
        <f>'BAR BB| Open rates'!L25*0.75+25</f>
        <v>31750</v>
      </c>
      <c r="N25" s="57">
        <f>'BAR BB| Open rates'!M25*0.75+25</f>
        <v>30250</v>
      </c>
      <c r="O25" s="57">
        <f>'BAR BB| Open rates'!N25*0.75+25</f>
        <v>31750</v>
      </c>
      <c r="P25" s="57">
        <f>'BAR BB| Open rates'!O25*0.75+25</f>
        <v>30250</v>
      </c>
      <c r="Q25" s="57">
        <f>'BAR BB| Open rates'!P25*0.75+25</f>
        <v>31750</v>
      </c>
      <c r="R25" s="57">
        <f>'BAR BB| Open rates'!Q25*0.75+25</f>
        <v>30250</v>
      </c>
      <c r="S25" s="57">
        <f>'BAR BB| Open rates'!R25*0.75+25</f>
        <v>30250</v>
      </c>
      <c r="T25" s="57">
        <f>'BAR BB| Open rates'!S25*0.75+25</f>
        <v>31750</v>
      </c>
      <c r="U25" s="57">
        <f>'BAR BB| Open rates'!T25*0.75+25</f>
        <v>30250</v>
      </c>
    </row>
    <row r="26" spans="1:21" s="36" customFormat="1" ht="12" customHeight="1" x14ac:dyDescent="0.2">
      <c r="A26" s="237">
        <v>3</v>
      </c>
      <c r="B26" s="57" t="e">
        <f>'BAR BB| Open rates'!#REF!*0.75+25</f>
        <v>#REF!</v>
      </c>
      <c r="C26" s="57">
        <f>'BAR BB| Open rates'!B26*0.75+25</f>
        <v>44800</v>
      </c>
      <c r="D26" s="57">
        <f>'BAR BB| Open rates'!C26*0.75+25</f>
        <v>41800</v>
      </c>
      <c r="E26" s="57">
        <f>'BAR BB| Open rates'!D26*0.75+25</f>
        <v>41800</v>
      </c>
      <c r="F26" s="57">
        <f>'BAR BB| Open rates'!E26*0.75+25</f>
        <v>44800</v>
      </c>
      <c r="G26" s="57">
        <f>'BAR BB| Open rates'!F26*0.75+25</f>
        <v>41800</v>
      </c>
      <c r="H26" s="57">
        <f>'BAR BB| Open rates'!G26*0.75+25</f>
        <v>41800</v>
      </c>
      <c r="I26" s="57">
        <f>'BAR BB| Open rates'!H26*0.75+25</f>
        <v>36550</v>
      </c>
      <c r="J26" s="57">
        <f>'BAR BB| Open rates'!I26*0.75+25</f>
        <v>34900</v>
      </c>
      <c r="K26" s="57">
        <f>'BAR BB| Open rates'!J26*0.75+25</f>
        <v>33625</v>
      </c>
      <c r="L26" s="57">
        <f>'BAR BB| Open rates'!K26*0.75+25</f>
        <v>32125</v>
      </c>
      <c r="M26" s="57">
        <f>'BAR BB| Open rates'!L26*0.75+25</f>
        <v>33625</v>
      </c>
      <c r="N26" s="57">
        <f>'BAR BB| Open rates'!M26*0.75+25</f>
        <v>32125</v>
      </c>
      <c r="O26" s="57">
        <f>'BAR BB| Open rates'!N26*0.75+25</f>
        <v>33625</v>
      </c>
      <c r="P26" s="57">
        <f>'BAR BB| Open rates'!O26*0.75+25</f>
        <v>32125</v>
      </c>
      <c r="Q26" s="57">
        <f>'BAR BB| Open rates'!P26*0.75+25</f>
        <v>33625</v>
      </c>
      <c r="R26" s="57">
        <f>'BAR BB| Open rates'!Q26*0.75+25</f>
        <v>32125</v>
      </c>
      <c r="S26" s="57">
        <f>'BAR BB| Open rates'!R26*0.75+25</f>
        <v>32125</v>
      </c>
      <c r="T26" s="57">
        <f>'BAR BB| Open rates'!S26*0.75+25</f>
        <v>33625</v>
      </c>
      <c r="U26" s="57">
        <f>'BAR BB| Open rates'!T26*0.75+25</f>
        <v>32125</v>
      </c>
    </row>
    <row r="27" spans="1:21" s="36" customFormat="1" ht="12" customHeight="1" x14ac:dyDescent="0.2">
      <c r="A27" s="237">
        <v>4</v>
      </c>
      <c r="B27" s="57" t="e">
        <f>'BAR BB| Open rates'!#REF!*0.75+25</f>
        <v>#REF!</v>
      </c>
      <c r="C27" s="57">
        <f>'BAR BB| Open rates'!B27*0.75+25</f>
        <v>46675</v>
      </c>
      <c r="D27" s="57">
        <f>'BAR BB| Open rates'!C27*0.75+25</f>
        <v>43675</v>
      </c>
      <c r="E27" s="57">
        <f>'BAR BB| Open rates'!D27*0.75+25</f>
        <v>43675</v>
      </c>
      <c r="F27" s="57">
        <f>'BAR BB| Open rates'!E27*0.75+25</f>
        <v>46675</v>
      </c>
      <c r="G27" s="57">
        <f>'BAR BB| Open rates'!F27*0.75+25</f>
        <v>43675</v>
      </c>
      <c r="H27" s="57">
        <f>'BAR BB| Open rates'!G27*0.75+25</f>
        <v>43675</v>
      </c>
      <c r="I27" s="57">
        <f>'BAR BB| Open rates'!H27*0.75+25</f>
        <v>38425</v>
      </c>
      <c r="J27" s="57">
        <f>'BAR BB| Open rates'!I27*0.75+25</f>
        <v>36775</v>
      </c>
      <c r="K27" s="57">
        <f>'BAR BB| Open rates'!J27*0.75+25</f>
        <v>35500</v>
      </c>
      <c r="L27" s="57">
        <f>'BAR BB| Open rates'!K27*0.75+25</f>
        <v>34000</v>
      </c>
      <c r="M27" s="57">
        <f>'BAR BB| Open rates'!L27*0.75+25</f>
        <v>35500</v>
      </c>
      <c r="N27" s="57">
        <f>'BAR BB| Open rates'!M27*0.75+25</f>
        <v>34000</v>
      </c>
      <c r="O27" s="57">
        <f>'BAR BB| Open rates'!N27*0.75+25</f>
        <v>35500</v>
      </c>
      <c r="P27" s="57">
        <f>'BAR BB| Open rates'!O27*0.75+25</f>
        <v>34000</v>
      </c>
      <c r="Q27" s="57">
        <f>'BAR BB| Open rates'!P27*0.75+25</f>
        <v>35500</v>
      </c>
      <c r="R27" s="57">
        <f>'BAR BB| Open rates'!Q27*0.75+25</f>
        <v>34000</v>
      </c>
      <c r="S27" s="57">
        <f>'BAR BB| Open rates'!R27*0.75+25</f>
        <v>34000</v>
      </c>
      <c r="T27" s="57">
        <f>'BAR BB| Open rates'!S27*0.75+25</f>
        <v>35500</v>
      </c>
      <c r="U27" s="57">
        <f>'BAR BB| Open rates'!T27*0.75+25</f>
        <v>34000</v>
      </c>
    </row>
    <row r="28" spans="1:21"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row>
    <row r="29" spans="1:21" s="36" customFormat="1" ht="12" customHeight="1" x14ac:dyDescent="0.2">
      <c r="A29" s="237">
        <v>1</v>
      </c>
      <c r="B29" s="57" t="e">
        <f>'BAR BB| Open rates'!#REF!*0.75+25</f>
        <v>#REF!</v>
      </c>
      <c r="C29" s="57">
        <f>'BAR BB| Open rates'!B29*0.75+25</f>
        <v>44050</v>
      </c>
      <c r="D29" s="57">
        <f>'BAR BB| Open rates'!C29*0.75+25</f>
        <v>41050</v>
      </c>
      <c r="E29" s="57">
        <f>'BAR BB| Open rates'!D29*0.75+25</f>
        <v>41050</v>
      </c>
      <c r="F29" s="57">
        <f>'BAR BB| Open rates'!E29*0.75+25</f>
        <v>44050</v>
      </c>
      <c r="G29" s="57">
        <f>'BAR BB| Open rates'!F29*0.75+25</f>
        <v>41050</v>
      </c>
      <c r="H29" s="57">
        <f>'BAR BB| Open rates'!G29*0.75+25</f>
        <v>41050</v>
      </c>
      <c r="I29" s="57">
        <f>'BAR BB| Open rates'!H29*0.75+25</f>
        <v>35800</v>
      </c>
      <c r="J29" s="57">
        <f>'BAR BB| Open rates'!I29*0.75+25</f>
        <v>34150</v>
      </c>
      <c r="K29" s="57">
        <f>'BAR BB| Open rates'!J29*0.75+25</f>
        <v>32875</v>
      </c>
      <c r="L29" s="57">
        <f>'BAR BB| Open rates'!K29*0.75+25</f>
        <v>31375</v>
      </c>
      <c r="M29" s="57">
        <f>'BAR BB| Open rates'!L29*0.75+25</f>
        <v>32875</v>
      </c>
      <c r="N29" s="57">
        <f>'BAR BB| Open rates'!M29*0.75+25</f>
        <v>31375</v>
      </c>
      <c r="O29" s="57">
        <f>'BAR BB| Open rates'!N29*0.75+25</f>
        <v>32875</v>
      </c>
      <c r="P29" s="57">
        <f>'BAR BB| Open rates'!O29*0.75+25</f>
        <v>31375</v>
      </c>
      <c r="Q29" s="57">
        <f>'BAR BB| Open rates'!P29*0.75+25</f>
        <v>32875</v>
      </c>
      <c r="R29" s="57">
        <f>'BAR BB| Open rates'!Q29*0.75+25</f>
        <v>31375</v>
      </c>
      <c r="S29" s="57">
        <f>'BAR BB| Open rates'!R29*0.75+25</f>
        <v>31375</v>
      </c>
      <c r="T29" s="57">
        <f>'BAR BB| Open rates'!S29*0.75+25</f>
        <v>32875</v>
      </c>
      <c r="U29" s="57">
        <f>'BAR BB| Open rates'!T29*0.75+25</f>
        <v>31375</v>
      </c>
    </row>
    <row r="30" spans="1:21" s="36" customFormat="1" ht="12" customHeight="1" x14ac:dyDescent="0.2">
      <c r="A30" s="237">
        <v>2</v>
      </c>
      <c r="B30" s="57" t="e">
        <f>'BAR BB| Open rates'!#REF!*0.75+25</f>
        <v>#REF!</v>
      </c>
      <c r="C30" s="57">
        <f>'BAR BB| Open rates'!B30*0.75+25</f>
        <v>45925</v>
      </c>
      <c r="D30" s="57">
        <f>'BAR BB| Open rates'!C30*0.75+25</f>
        <v>42925</v>
      </c>
      <c r="E30" s="57">
        <f>'BAR BB| Open rates'!D30*0.75+25</f>
        <v>42925</v>
      </c>
      <c r="F30" s="57">
        <f>'BAR BB| Open rates'!E30*0.75+25</f>
        <v>45925</v>
      </c>
      <c r="G30" s="57">
        <f>'BAR BB| Open rates'!F30*0.75+25</f>
        <v>42925</v>
      </c>
      <c r="H30" s="57">
        <f>'BAR BB| Open rates'!G30*0.75+25</f>
        <v>42925</v>
      </c>
      <c r="I30" s="57">
        <f>'BAR BB| Open rates'!H30*0.75+25</f>
        <v>37675</v>
      </c>
      <c r="J30" s="57">
        <f>'BAR BB| Open rates'!I30*0.75+25</f>
        <v>36025</v>
      </c>
      <c r="K30" s="57">
        <f>'BAR BB| Open rates'!J30*0.75+25</f>
        <v>34750</v>
      </c>
      <c r="L30" s="57">
        <f>'BAR BB| Open rates'!K30*0.75+25</f>
        <v>33250</v>
      </c>
      <c r="M30" s="57">
        <f>'BAR BB| Open rates'!L30*0.75+25</f>
        <v>34750</v>
      </c>
      <c r="N30" s="57">
        <f>'BAR BB| Open rates'!M30*0.75+25</f>
        <v>33250</v>
      </c>
      <c r="O30" s="57">
        <f>'BAR BB| Open rates'!N30*0.75+25</f>
        <v>34750</v>
      </c>
      <c r="P30" s="57">
        <f>'BAR BB| Open rates'!O30*0.75+25</f>
        <v>33250</v>
      </c>
      <c r="Q30" s="57">
        <f>'BAR BB| Open rates'!P30*0.75+25</f>
        <v>34750</v>
      </c>
      <c r="R30" s="57">
        <f>'BAR BB| Open rates'!Q30*0.75+25</f>
        <v>33250</v>
      </c>
      <c r="S30" s="57">
        <f>'BAR BB| Open rates'!R30*0.75+25</f>
        <v>33250</v>
      </c>
      <c r="T30" s="57">
        <f>'BAR BB| Open rates'!S30*0.75+25</f>
        <v>34750</v>
      </c>
      <c r="U30" s="57">
        <f>'BAR BB| Open rates'!T30*0.75+25</f>
        <v>33250</v>
      </c>
    </row>
    <row r="31" spans="1:21" s="36" customFormat="1" ht="12" customHeight="1" x14ac:dyDescent="0.2">
      <c r="A31" s="237">
        <v>3</v>
      </c>
      <c r="B31" s="57" t="e">
        <f>'BAR BB| Open rates'!#REF!*0.75+25</f>
        <v>#REF!</v>
      </c>
      <c r="C31" s="57">
        <f>'BAR BB| Open rates'!B31*0.75+25</f>
        <v>47800</v>
      </c>
      <c r="D31" s="57">
        <f>'BAR BB| Open rates'!C31*0.75+25</f>
        <v>44800</v>
      </c>
      <c r="E31" s="57">
        <f>'BAR BB| Open rates'!D31*0.75+25</f>
        <v>44800</v>
      </c>
      <c r="F31" s="57">
        <f>'BAR BB| Open rates'!E31*0.75+25</f>
        <v>47800</v>
      </c>
      <c r="G31" s="57">
        <f>'BAR BB| Open rates'!F31*0.75+25</f>
        <v>44800</v>
      </c>
      <c r="H31" s="57">
        <f>'BAR BB| Open rates'!G31*0.75+25</f>
        <v>44800</v>
      </c>
      <c r="I31" s="57">
        <f>'BAR BB| Open rates'!H31*0.75+25</f>
        <v>39550</v>
      </c>
      <c r="J31" s="57">
        <f>'BAR BB| Open rates'!I31*0.75+25</f>
        <v>37900</v>
      </c>
      <c r="K31" s="57">
        <f>'BAR BB| Open rates'!J31*0.75+25</f>
        <v>36625</v>
      </c>
      <c r="L31" s="57">
        <f>'BAR BB| Open rates'!K31*0.75+25</f>
        <v>35125</v>
      </c>
      <c r="M31" s="57">
        <f>'BAR BB| Open rates'!L31*0.75+25</f>
        <v>36625</v>
      </c>
      <c r="N31" s="57">
        <f>'BAR BB| Open rates'!M31*0.75+25</f>
        <v>35125</v>
      </c>
      <c r="O31" s="57">
        <f>'BAR BB| Open rates'!N31*0.75+25</f>
        <v>36625</v>
      </c>
      <c r="P31" s="57">
        <f>'BAR BB| Open rates'!O31*0.75+25</f>
        <v>35125</v>
      </c>
      <c r="Q31" s="57">
        <f>'BAR BB| Open rates'!P31*0.75+25</f>
        <v>36625</v>
      </c>
      <c r="R31" s="57">
        <f>'BAR BB| Open rates'!Q31*0.75+25</f>
        <v>35125</v>
      </c>
      <c r="S31" s="57">
        <f>'BAR BB| Open rates'!R31*0.75+25</f>
        <v>35125</v>
      </c>
      <c r="T31" s="57">
        <f>'BAR BB| Open rates'!S31*0.75+25</f>
        <v>36625</v>
      </c>
      <c r="U31" s="57">
        <f>'BAR BB| Open rates'!T31*0.75+25</f>
        <v>35125</v>
      </c>
    </row>
    <row r="32" spans="1:21" s="36" customFormat="1" ht="12" customHeight="1" x14ac:dyDescent="0.2">
      <c r="A32" s="237">
        <v>4</v>
      </c>
      <c r="B32" s="57" t="e">
        <f>'BAR BB| Open rates'!#REF!*0.75+25</f>
        <v>#REF!</v>
      </c>
      <c r="C32" s="57">
        <f>'BAR BB| Open rates'!B32*0.75+25</f>
        <v>49675</v>
      </c>
      <c r="D32" s="57">
        <f>'BAR BB| Open rates'!C32*0.75+25</f>
        <v>46675</v>
      </c>
      <c r="E32" s="57">
        <f>'BAR BB| Open rates'!D32*0.75+25</f>
        <v>46675</v>
      </c>
      <c r="F32" s="57">
        <f>'BAR BB| Open rates'!E32*0.75+25</f>
        <v>49675</v>
      </c>
      <c r="G32" s="57">
        <f>'BAR BB| Open rates'!F32*0.75+25</f>
        <v>46675</v>
      </c>
      <c r="H32" s="57">
        <f>'BAR BB| Open rates'!G32*0.75+25</f>
        <v>46675</v>
      </c>
      <c r="I32" s="57">
        <f>'BAR BB| Open rates'!H32*0.75+25</f>
        <v>41425</v>
      </c>
      <c r="J32" s="57">
        <f>'BAR BB| Open rates'!I32*0.75+25</f>
        <v>39775</v>
      </c>
      <c r="K32" s="57">
        <f>'BAR BB| Open rates'!J32*0.75+25</f>
        <v>38500</v>
      </c>
      <c r="L32" s="57">
        <f>'BAR BB| Open rates'!K32*0.75+25</f>
        <v>37000</v>
      </c>
      <c r="M32" s="57">
        <f>'BAR BB| Open rates'!L32*0.75+25</f>
        <v>38500</v>
      </c>
      <c r="N32" s="57">
        <f>'BAR BB| Open rates'!M32*0.75+25</f>
        <v>37000</v>
      </c>
      <c r="O32" s="57">
        <f>'BAR BB| Open rates'!N32*0.75+25</f>
        <v>38500</v>
      </c>
      <c r="P32" s="57">
        <f>'BAR BB| Open rates'!O32*0.75+25</f>
        <v>37000</v>
      </c>
      <c r="Q32" s="57">
        <f>'BAR BB| Open rates'!P32*0.75+25</f>
        <v>38500</v>
      </c>
      <c r="R32" s="57">
        <f>'BAR BB| Open rates'!Q32*0.75+25</f>
        <v>37000</v>
      </c>
      <c r="S32" s="57">
        <f>'BAR BB| Open rates'!R32*0.75+25</f>
        <v>37000</v>
      </c>
      <c r="T32" s="57">
        <f>'BAR BB| Open rates'!S32*0.75+25</f>
        <v>38500</v>
      </c>
      <c r="U32" s="57">
        <f>'BAR BB| Open rates'!T32*0.75+25</f>
        <v>37000</v>
      </c>
    </row>
    <row r="33" spans="1:21"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row>
    <row r="34" spans="1:21" s="36" customFormat="1" ht="12" customHeight="1" x14ac:dyDescent="0.2">
      <c r="A34" s="237">
        <v>1</v>
      </c>
      <c r="B34" s="57" t="e">
        <f>'BAR BB| Open rates'!#REF!*0.75+25</f>
        <v>#REF!</v>
      </c>
      <c r="C34" s="57">
        <f>'BAR BB| Open rates'!B34*0.75+25</f>
        <v>49300</v>
      </c>
      <c r="D34" s="57">
        <f>'BAR BB| Open rates'!C34*0.75+25</f>
        <v>46300</v>
      </c>
      <c r="E34" s="57">
        <f>'BAR BB| Open rates'!D34*0.75+25</f>
        <v>46300</v>
      </c>
      <c r="F34" s="57">
        <f>'BAR BB| Open rates'!E34*0.75+25</f>
        <v>49300</v>
      </c>
      <c r="G34" s="57">
        <f>'BAR BB| Open rates'!F34*0.75+25</f>
        <v>46300</v>
      </c>
      <c r="H34" s="57">
        <f>'BAR BB| Open rates'!G34*0.75+25</f>
        <v>46300</v>
      </c>
      <c r="I34" s="57">
        <f>'BAR BB| Open rates'!H34*0.75+25</f>
        <v>41050</v>
      </c>
      <c r="J34" s="57">
        <f>'BAR BB| Open rates'!I34*0.75+25</f>
        <v>39400</v>
      </c>
      <c r="K34" s="57">
        <f>'BAR BB| Open rates'!J34*0.75+25</f>
        <v>38125</v>
      </c>
      <c r="L34" s="57">
        <f>'BAR BB| Open rates'!K34*0.75+25</f>
        <v>36625</v>
      </c>
      <c r="M34" s="57">
        <f>'BAR BB| Open rates'!L34*0.75+25</f>
        <v>38125</v>
      </c>
      <c r="N34" s="57">
        <f>'BAR BB| Open rates'!M34*0.75+25</f>
        <v>36625</v>
      </c>
      <c r="O34" s="57">
        <f>'BAR BB| Open rates'!N34*0.75+25</f>
        <v>38125</v>
      </c>
      <c r="P34" s="57">
        <f>'BAR BB| Open rates'!O34*0.75+25</f>
        <v>36625</v>
      </c>
      <c r="Q34" s="57">
        <f>'BAR BB| Open rates'!P34*0.75+25</f>
        <v>38125</v>
      </c>
      <c r="R34" s="57">
        <f>'BAR BB| Open rates'!Q34*0.75+25</f>
        <v>36625</v>
      </c>
      <c r="S34" s="57">
        <f>'BAR BB| Open rates'!R34*0.75+25</f>
        <v>36625</v>
      </c>
      <c r="T34" s="57">
        <f>'BAR BB| Open rates'!S34*0.75+25</f>
        <v>38125</v>
      </c>
      <c r="U34" s="57">
        <f>'BAR BB| Open rates'!T34*0.75+25</f>
        <v>36625</v>
      </c>
    </row>
    <row r="35" spans="1:21" s="36" customFormat="1" ht="12" customHeight="1" x14ac:dyDescent="0.2">
      <c r="A35" s="237">
        <v>2</v>
      </c>
      <c r="B35" s="57" t="e">
        <f>'BAR BB| Open rates'!#REF!*0.75+25</f>
        <v>#REF!</v>
      </c>
      <c r="C35" s="57">
        <f>'BAR BB| Open rates'!B35*0.75+25</f>
        <v>51175</v>
      </c>
      <c r="D35" s="57">
        <f>'BAR BB| Open rates'!C35*0.75+25</f>
        <v>48175</v>
      </c>
      <c r="E35" s="57">
        <f>'BAR BB| Open rates'!D35*0.75+25</f>
        <v>48175</v>
      </c>
      <c r="F35" s="57">
        <f>'BAR BB| Open rates'!E35*0.75+25</f>
        <v>51175</v>
      </c>
      <c r="G35" s="57">
        <f>'BAR BB| Open rates'!F35*0.75+25</f>
        <v>48175</v>
      </c>
      <c r="H35" s="57">
        <f>'BAR BB| Open rates'!G35*0.75+25</f>
        <v>48175</v>
      </c>
      <c r="I35" s="57">
        <f>'BAR BB| Open rates'!H35*0.75+25</f>
        <v>42925</v>
      </c>
      <c r="J35" s="57">
        <f>'BAR BB| Open rates'!I35*0.75+25</f>
        <v>41275</v>
      </c>
      <c r="K35" s="57">
        <f>'BAR BB| Open rates'!J35*0.75+25</f>
        <v>40000</v>
      </c>
      <c r="L35" s="57">
        <f>'BAR BB| Open rates'!K35*0.75+25</f>
        <v>38500</v>
      </c>
      <c r="M35" s="57">
        <f>'BAR BB| Open rates'!L35*0.75+25</f>
        <v>40000</v>
      </c>
      <c r="N35" s="57">
        <f>'BAR BB| Open rates'!M35*0.75+25</f>
        <v>38500</v>
      </c>
      <c r="O35" s="57">
        <f>'BAR BB| Open rates'!N35*0.75+25</f>
        <v>40000</v>
      </c>
      <c r="P35" s="57">
        <f>'BAR BB| Open rates'!O35*0.75+25</f>
        <v>38500</v>
      </c>
      <c r="Q35" s="57">
        <f>'BAR BB| Open rates'!P35*0.75+25</f>
        <v>40000</v>
      </c>
      <c r="R35" s="57">
        <f>'BAR BB| Open rates'!Q35*0.75+25</f>
        <v>38500</v>
      </c>
      <c r="S35" s="57">
        <f>'BAR BB| Open rates'!R35*0.75+25</f>
        <v>38500</v>
      </c>
      <c r="T35" s="57">
        <f>'BAR BB| Open rates'!S35*0.75+25</f>
        <v>40000</v>
      </c>
      <c r="U35" s="57">
        <f>'BAR BB| Open rates'!T35*0.75+25</f>
        <v>38500</v>
      </c>
    </row>
    <row r="36" spans="1:21" s="36" customFormat="1" ht="12" customHeight="1" x14ac:dyDescent="0.2">
      <c r="A36" s="237">
        <v>3</v>
      </c>
      <c r="B36" s="57" t="e">
        <f>'BAR BB| Open rates'!#REF!*0.75+25</f>
        <v>#REF!</v>
      </c>
      <c r="C36" s="57">
        <f>'BAR BB| Open rates'!B36*0.75+25</f>
        <v>53050</v>
      </c>
      <c r="D36" s="57">
        <f>'BAR BB| Open rates'!C36*0.75+25</f>
        <v>50050</v>
      </c>
      <c r="E36" s="57">
        <f>'BAR BB| Open rates'!D36*0.75+25</f>
        <v>50050</v>
      </c>
      <c r="F36" s="57">
        <f>'BAR BB| Open rates'!E36*0.75+25</f>
        <v>53050</v>
      </c>
      <c r="G36" s="57">
        <f>'BAR BB| Open rates'!F36*0.75+25</f>
        <v>50050</v>
      </c>
      <c r="H36" s="57">
        <f>'BAR BB| Open rates'!G36*0.75+25</f>
        <v>50050</v>
      </c>
      <c r="I36" s="57">
        <f>'BAR BB| Open rates'!H36*0.75+25</f>
        <v>44800</v>
      </c>
      <c r="J36" s="57">
        <f>'BAR BB| Open rates'!I36*0.75+25</f>
        <v>43150</v>
      </c>
      <c r="K36" s="57">
        <f>'BAR BB| Open rates'!J36*0.75+25</f>
        <v>41875</v>
      </c>
      <c r="L36" s="57">
        <f>'BAR BB| Open rates'!K36*0.75+25</f>
        <v>40375</v>
      </c>
      <c r="M36" s="57">
        <f>'BAR BB| Open rates'!L36*0.75+25</f>
        <v>41875</v>
      </c>
      <c r="N36" s="57">
        <f>'BAR BB| Open rates'!M36*0.75+25</f>
        <v>40375</v>
      </c>
      <c r="O36" s="57">
        <f>'BAR BB| Open rates'!N36*0.75+25</f>
        <v>41875</v>
      </c>
      <c r="P36" s="57">
        <f>'BAR BB| Open rates'!O36*0.75+25</f>
        <v>40375</v>
      </c>
      <c r="Q36" s="57">
        <f>'BAR BB| Open rates'!P36*0.75+25</f>
        <v>41875</v>
      </c>
      <c r="R36" s="57">
        <f>'BAR BB| Open rates'!Q36*0.75+25</f>
        <v>40375</v>
      </c>
      <c r="S36" s="57">
        <f>'BAR BB| Open rates'!R36*0.75+25</f>
        <v>40375</v>
      </c>
      <c r="T36" s="57">
        <f>'BAR BB| Open rates'!S36*0.75+25</f>
        <v>41875</v>
      </c>
      <c r="U36" s="57">
        <f>'BAR BB| Open rates'!T36*0.75+25</f>
        <v>40375</v>
      </c>
    </row>
    <row r="37" spans="1:21" s="36" customFormat="1" ht="12" customHeight="1" x14ac:dyDescent="0.2">
      <c r="A37" s="237">
        <v>4</v>
      </c>
      <c r="B37" s="57" t="e">
        <f>'BAR BB| Open rates'!#REF!*0.75+25</f>
        <v>#REF!</v>
      </c>
      <c r="C37" s="57">
        <f>'BAR BB| Open rates'!B37*0.75+25</f>
        <v>54925</v>
      </c>
      <c r="D37" s="57">
        <f>'BAR BB| Open rates'!C37*0.75+25</f>
        <v>51925</v>
      </c>
      <c r="E37" s="57">
        <f>'BAR BB| Open rates'!D37*0.75+25</f>
        <v>51925</v>
      </c>
      <c r="F37" s="57">
        <f>'BAR BB| Open rates'!E37*0.75+25</f>
        <v>54925</v>
      </c>
      <c r="G37" s="57">
        <f>'BAR BB| Open rates'!F37*0.75+25</f>
        <v>51925</v>
      </c>
      <c r="H37" s="57">
        <f>'BAR BB| Open rates'!G37*0.75+25</f>
        <v>51925</v>
      </c>
      <c r="I37" s="57">
        <f>'BAR BB| Open rates'!H37*0.75+25</f>
        <v>46675</v>
      </c>
      <c r="J37" s="57">
        <f>'BAR BB| Open rates'!I37*0.75+25</f>
        <v>45025</v>
      </c>
      <c r="K37" s="57">
        <f>'BAR BB| Open rates'!J37*0.75+25</f>
        <v>43750</v>
      </c>
      <c r="L37" s="57">
        <f>'BAR BB| Open rates'!K37*0.75+25</f>
        <v>42250</v>
      </c>
      <c r="M37" s="57">
        <f>'BAR BB| Open rates'!L37*0.75+25</f>
        <v>43750</v>
      </c>
      <c r="N37" s="57">
        <f>'BAR BB| Open rates'!M37*0.75+25</f>
        <v>42250</v>
      </c>
      <c r="O37" s="57">
        <f>'BAR BB| Open rates'!N37*0.75+25</f>
        <v>43750</v>
      </c>
      <c r="P37" s="57">
        <f>'BAR BB| Open rates'!O37*0.75+25</f>
        <v>42250</v>
      </c>
      <c r="Q37" s="57">
        <f>'BAR BB| Open rates'!P37*0.75+25</f>
        <v>43750</v>
      </c>
      <c r="R37" s="57">
        <f>'BAR BB| Open rates'!Q37*0.75+25</f>
        <v>42250</v>
      </c>
      <c r="S37" s="57">
        <f>'BAR BB| Open rates'!R37*0.75+25</f>
        <v>42250</v>
      </c>
      <c r="T37" s="57">
        <f>'BAR BB| Open rates'!S37*0.75+25</f>
        <v>43750</v>
      </c>
      <c r="U37" s="57">
        <f>'BAR BB| Open rates'!T37*0.75+25</f>
        <v>42250</v>
      </c>
    </row>
    <row r="38" spans="1:21" s="36" customFormat="1" ht="12" customHeight="1" x14ac:dyDescent="0.2">
      <c r="A38" s="237">
        <v>5</v>
      </c>
      <c r="B38" s="57" t="e">
        <f>'BAR BB| Open rates'!#REF!*0.75+25</f>
        <v>#REF!</v>
      </c>
      <c r="C38" s="57">
        <f>'BAR BB| Open rates'!B38*0.75+25</f>
        <v>56800</v>
      </c>
      <c r="D38" s="57">
        <f>'BAR BB| Open rates'!C38*0.75+25</f>
        <v>53800</v>
      </c>
      <c r="E38" s="57">
        <f>'BAR BB| Open rates'!D38*0.75+25</f>
        <v>53800</v>
      </c>
      <c r="F38" s="57">
        <f>'BAR BB| Open rates'!E38*0.75+25</f>
        <v>56800</v>
      </c>
      <c r="G38" s="57">
        <f>'BAR BB| Open rates'!F38*0.75+25</f>
        <v>53800</v>
      </c>
      <c r="H38" s="57">
        <f>'BAR BB| Open rates'!G38*0.75+25</f>
        <v>53800</v>
      </c>
      <c r="I38" s="57">
        <f>'BAR BB| Open rates'!H38*0.75+25</f>
        <v>48550</v>
      </c>
      <c r="J38" s="57">
        <f>'BAR BB| Open rates'!I38*0.75+25</f>
        <v>46900</v>
      </c>
      <c r="K38" s="57">
        <f>'BAR BB| Open rates'!J38*0.75+25</f>
        <v>45625</v>
      </c>
      <c r="L38" s="57">
        <f>'BAR BB| Open rates'!K38*0.75+25</f>
        <v>44125</v>
      </c>
      <c r="M38" s="57">
        <f>'BAR BB| Open rates'!L38*0.75+25</f>
        <v>45625</v>
      </c>
      <c r="N38" s="57">
        <f>'BAR BB| Open rates'!M38*0.75+25</f>
        <v>44125</v>
      </c>
      <c r="O38" s="57">
        <f>'BAR BB| Open rates'!N38*0.75+25</f>
        <v>45625</v>
      </c>
      <c r="P38" s="57">
        <f>'BAR BB| Open rates'!O38*0.75+25</f>
        <v>44125</v>
      </c>
      <c r="Q38" s="57">
        <f>'BAR BB| Open rates'!P38*0.75+25</f>
        <v>45625</v>
      </c>
      <c r="R38" s="57">
        <f>'BAR BB| Open rates'!Q38*0.75+25</f>
        <v>44125</v>
      </c>
      <c r="S38" s="57">
        <f>'BAR BB| Open rates'!R38*0.75+25</f>
        <v>44125</v>
      </c>
      <c r="T38" s="57">
        <f>'BAR BB| Open rates'!S38*0.75+25</f>
        <v>45625</v>
      </c>
      <c r="U38" s="57">
        <f>'BAR BB| Open rates'!T38*0.75+25</f>
        <v>44125</v>
      </c>
    </row>
    <row r="39" spans="1:21" s="36" customFormat="1" ht="12" customHeight="1" x14ac:dyDescent="0.2">
      <c r="A39" s="237">
        <v>6</v>
      </c>
      <c r="B39" s="57" t="e">
        <f>'BAR BB| Open rates'!#REF!*0.75+25</f>
        <v>#REF!</v>
      </c>
      <c r="C39" s="57">
        <f>'BAR BB| Open rates'!B39*0.75+25</f>
        <v>58675</v>
      </c>
      <c r="D39" s="57">
        <f>'BAR BB| Open rates'!C39*0.75+25</f>
        <v>55675</v>
      </c>
      <c r="E39" s="57">
        <f>'BAR BB| Open rates'!D39*0.75+25</f>
        <v>55675</v>
      </c>
      <c r="F39" s="57">
        <f>'BAR BB| Open rates'!E39*0.75+25</f>
        <v>58675</v>
      </c>
      <c r="G39" s="57">
        <f>'BAR BB| Open rates'!F39*0.75+25</f>
        <v>55675</v>
      </c>
      <c r="H39" s="57">
        <f>'BAR BB| Open rates'!G39*0.75+25</f>
        <v>55675</v>
      </c>
      <c r="I39" s="57">
        <f>'BAR BB| Open rates'!H39*0.75+25</f>
        <v>50425</v>
      </c>
      <c r="J39" s="57">
        <f>'BAR BB| Open rates'!I39*0.75+25</f>
        <v>48775</v>
      </c>
      <c r="K39" s="57">
        <f>'BAR BB| Open rates'!J39*0.75+25</f>
        <v>47500</v>
      </c>
      <c r="L39" s="57">
        <f>'BAR BB| Open rates'!K39*0.75+25</f>
        <v>46000</v>
      </c>
      <c r="M39" s="57">
        <f>'BAR BB| Open rates'!L39*0.75+25</f>
        <v>47500</v>
      </c>
      <c r="N39" s="57">
        <f>'BAR BB| Open rates'!M39*0.75+25</f>
        <v>46000</v>
      </c>
      <c r="O39" s="57">
        <f>'BAR BB| Open rates'!N39*0.75+25</f>
        <v>47500</v>
      </c>
      <c r="P39" s="57">
        <f>'BAR BB| Open rates'!O39*0.75+25</f>
        <v>46000</v>
      </c>
      <c r="Q39" s="57">
        <f>'BAR BB| Open rates'!P39*0.75+25</f>
        <v>47500</v>
      </c>
      <c r="R39" s="57">
        <f>'BAR BB| Open rates'!Q39*0.75+25</f>
        <v>46000</v>
      </c>
      <c r="S39" s="57">
        <f>'BAR BB| Open rates'!R39*0.75+25</f>
        <v>46000</v>
      </c>
      <c r="T39" s="57">
        <f>'BAR BB| Open rates'!S39*0.75+25</f>
        <v>47500</v>
      </c>
      <c r="U39" s="57">
        <f>'BAR BB| Open rates'!T39*0.75+25</f>
        <v>46000</v>
      </c>
    </row>
    <row r="40" spans="1:21" s="36" customFormat="1" ht="12" hidden="1" customHeight="1" x14ac:dyDescent="0.2">
      <c r="A40" s="236" t="s">
        <v>183</v>
      </c>
      <c r="B40" s="57" t="e">
        <f>'BAR BB| Open rates'!#REF!*0.75+25</f>
        <v>#REF!</v>
      </c>
      <c r="C40" s="57">
        <f>'BAR BB| Open rates'!B40*0.75+25</f>
        <v>25</v>
      </c>
      <c r="D40" s="57">
        <f>'BAR BB| Open rates'!C40*0.75+25</f>
        <v>25</v>
      </c>
      <c r="E40" s="57">
        <f>'BAR BB| Open rates'!D40*0.75+25</f>
        <v>25</v>
      </c>
      <c r="F40" s="57">
        <f>'BAR BB| Open rates'!E40*0.75+25</f>
        <v>25</v>
      </c>
      <c r="G40" s="57">
        <f>'BAR BB| Open rates'!F40*0.75+25</f>
        <v>25</v>
      </c>
      <c r="H40" s="57">
        <f>'BAR BB| Open rates'!G40*0.75+25</f>
        <v>25</v>
      </c>
      <c r="I40" s="57">
        <f>'BAR BB| Open rates'!H40*0.75+25</f>
        <v>25</v>
      </c>
      <c r="J40" s="57">
        <f>'BAR BB| Open rates'!I40*0.75+25</f>
        <v>25</v>
      </c>
      <c r="K40" s="57">
        <f>'BAR BB| Open rates'!J40*0.75+25</f>
        <v>25</v>
      </c>
      <c r="L40" s="57">
        <f>'BAR BB| Open rates'!K40*0.75+25</f>
        <v>25</v>
      </c>
      <c r="M40" s="57">
        <f>'BAR BB| Open rates'!L40*0.75+25</f>
        <v>25</v>
      </c>
      <c r="N40" s="57">
        <f>'BAR BB| Open rates'!M40*0.75+25</f>
        <v>25</v>
      </c>
      <c r="O40" s="57">
        <f>'BAR BB| Open rates'!N40*0.75+25</f>
        <v>25</v>
      </c>
      <c r="P40" s="57">
        <f>'BAR BB| Open rates'!O40*0.75+25</f>
        <v>25</v>
      </c>
      <c r="Q40" s="57">
        <f>'BAR BB| Open rates'!P40*0.75+25</f>
        <v>25</v>
      </c>
      <c r="R40" s="57">
        <f>'BAR BB| Open rates'!Q40*0.75+25</f>
        <v>25</v>
      </c>
      <c r="S40" s="57">
        <f>'BAR BB| Open rates'!R40*0.75+25</f>
        <v>25</v>
      </c>
      <c r="T40" s="57">
        <f>'BAR BB| Open rates'!S40*0.75+25</f>
        <v>25</v>
      </c>
      <c r="U40" s="57">
        <f>'BAR BB| Open rates'!T40*0.75+25</f>
        <v>25</v>
      </c>
    </row>
    <row r="41" spans="1:21" s="36" customFormat="1" ht="12" hidden="1" customHeight="1" x14ac:dyDescent="0.2">
      <c r="A41" s="237" t="s">
        <v>15</v>
      </c>
      <c r="B41" s="57" t="e">
        <f>'BAR BB| Open rates'!#REF!*0.75+25</f>
        <v>#REF!</v>
      </c>
      <c r="C41" s="57">
        <f>'BAR BB| Open rates'!B41*0.75+25</f>
        <v>55075</v>
      </c>
      <c r="D41" s="57">
        <f>'BAR BB| Open rates'!C41*0.75+25</f>
        <v>52075</v>
      </c>
      <c r="E41" s="57">
        <f>'BAR BB| Open rates'!D41*0.75+25</f>
        <v>52075</v>
      </c>
      <c r="F41" s="57">
        <f>'BAR BB| Open rates'!E41*0.75+25</f>
        <v>55075</v>
      </c>
      <c r="G41" s="57">
        <f>'BAR BB| Open rates'!F41*0.75+25</f>
        <v>52075</v>
      </c>
      <c r="H41" s="57">
        <f>'BAR BB| Open rates'!G41*0.75+25</f>
        <v>52075</v>
      </c>
      <c r="I41" s="57">
        <f>'BAR BB| Open rates'!H41*0.75+25</f>
        <v>46825</v>
      </c>
      <c r="J41" s="57">
        <f>'BAR BB| Open rates'!I41*0.75+25</f>
        <v>45175</v>
      </c>
      <c r="K41" s="57">
        <f>'BAR BB| Open rates'!J41*0.75+25</f>
        <v>43900</v>
      </c>
      <c r="L41" s="57">
        <f>'BAR BB| Open rates'!K41*0.75+25</f>
        <v>42400</v>
      </c>
      <c r="M41" s="57">
        <f>'BAR BB| Open rates'!L41*0.75+25</f>
        <v>43900</v>
      </c>
      <c r="N41" s="57">
        <f>'BAR BB| Open rates'!M41*0.75+25</f>
        <v>42400</v>
      </c>
      <c r="O41" s="57">
        <f>'BAR BB| Open rates'!N41*0.75+25</f>
        <v>43900</v>
      </c>
      <c r="P41" s="57">
        <f>'BAR BB| Open rates'!O41*0.75+25</f>
        <v>42400</v>
      </c>
      <c r="Q41" s="57">
        <f>'BAR BB| Open rates'!P41*0.75+25</f>
        <v>43900</v>
      </c>
      <c r="R41" s="57">
        <f>'BAR BB| Open rates'!Q41*0.75+25</f>
        <v>42400</v>
      </c>
      <c r="S41" s="57">
        <f>'BAR BB| Open rates'!R41*0.75+25</f>
        <v>42400</v>
      </c>
      <c r="T41" s="57">
        <f>'BAR BB| Open rates'!S41*0.75+25</f>
        <v>43900</v>
      </c>
      <c r="U41" s="57">
        <f>'BAR BB| Open rates'!T41*0.75+25</f>
        <v>42400</v>
      </c>
    </row>
    <row r="42" spans="1:21" s="36" customFormat="1" ht="12" hidden="1" customHeight="1" x14ac:dyDescent="0.2">
      <c r="A42" s="237" t="s">
        <v>356</v>
      </c>
      <c r="B42" s="57" t="e">
        <f>'BAR BB| Open rates'!#REF!*0.75+25</f>
        <v>#REF!</v>
      </c>
      <c r="C42" s="57">
        <f>'BAR BB| Open rates'!B42*0.75+25</f>
        <v>56950</v>
      </c>
      <c r="D42" s="57">
        <f>'BAR BB| Open rates'!C42*0.75+25</f>
        <v>53950</v>
      </c>
      <c r="E42" s="57">
        <f>'BAR BB| Open rates'!D42*0.75+25</f>
        <v>53950</v>
      </c>
      <c r="F42" s="57">
        <f>'BAR BB| Open rates'!E42*0.75+25</f>
        <v>56950</v>
      </c>
      <c r="G42" s="57">
        <f>'BAR BB| Open rates'!F42*0.75+25</f>
        <v>53950</v>
      </c>
      <c r="H42" s="57">
        <f>'BAR BB| Open rates'!G42*0.75+25</f>
        <v>53950</v>
      </c>
      <c r="I42" s="57">
        <f>'BAR BB| Open rates'!H42*0.75+25</f>
        <v>48700</v>
      </c>
      <c r="J42" s="57">
        <f>'BAR BB| Open rates'!I42*0.75+25</f>
        <v>47050</v>
      </c>
      <c r="K42" s="57">
        <f>'BAR BB| Open rates'!J42*0.75+25</f>
        <v>45775</v>
      </c>
      <c r="L42" s="57">
        <f>'BAR BB| Open rates'!K42*0.75+25</f>
        <v>44275</v>
      </c>
      <c r="M42" s="57">
        <f>'BAR BB| Open rates'!L42*0.75+25</f>
        <v>45775</v>
      </c>
      <c r="N42" s="57">
        <f>'BAR BB| Open rates'!M42*0.75+25</f>
        <v>44275</v>
      </c>
      <c r="O42" s="57">
        <f>'BAR BB| Open rates'!N42*0.75+25</f>
        <v>45775</v>
      </c>
      <c r="P42" s="57">
        <f>'BAR BB| Open rates'!O42*0.75+25</f>
        <v>44275</v>
      </c>
      <c r="Q42" s="57">
        <f>'BAR BB| Open rates'!P42*0.75+25</f>
        <v>45775</v>
      </c>
      <c r="R42" s="57">
        <f>'BAR BB| Open rates'!Q42*0.75+25</f>
        <v>44275</v>
      </c>
      <c r="S42" s="57">
        <f>'BAR BB| Open rates'!R42*0.75+25</f>
        <v>44275</v>
      </c>
      <c r="T42" s="57">
        <f>'BAR BB| Open rates'!S42*0.75+25</f>
        <v>45775</v>
      </c>
      <c r="U42" s="57">
        <f>'BAR BB| Open rates'!T42*0.75+25</f>
        <v>44275</v>
      </c>
    </row>
    <row r="43" spans="1:21" s="36" customFormat="1" ht="12" hidden="1" customHeight="1" x14ac:dyDescent="0.2">
      <c r="A43" s="237" t="s">
        <v>357</v>
      </c>
      <c r="B43" s="57" t="e">
        <f>'BAR BB| Open rates'!#REF!*0.75+25</f>
        <v>#REF!</v>
      </c>
      <c r="C43" s="57">
        <f>'BAR BB| Open rates'!B43*0.75+25</f>
        <v>58825</v>
      </c>
      <c r="D43" s="57">
        <f>'BAR BB| Open rates'!C43*0.75+25</f>
        <v>55825</v>
      </c>
      <c r="E43" s="57">
        <f>'BAR BB| Open rates'!D43*0.75+25</f>
        <v>55825</v>
      </c>
      <c r="F43" s="57">
        <f>'BAR BB| Open rates'!E43*0.75+25</f>
        <v>58825</v>
      </c>
      <c r="G43" s="57">
        <f>'BAR BB| Open rates'!F43*0.75+25</f>
        <v>55825</v>
      </c>
      <c r="H43" s="57">
        <f>'BAR BB| Open rates'!G43*0.75+25</f>
        <v>55825</v>
      </c>
      <c r="I43" s="57">
        <f>'BAR BB| Open rates'!H43*0.75+25</f>
        <v>50575</v>
      </c>
      <c r="J43" s="57">
        <f>'BAR BB| Open rates'!I43*0.75+25</f>
        <v>48925</v>
      </c>
      <c r="K43" s="57">
        <f>'BAR BB| Open rates'!J43*0.75+25</f>
        <v>47650</v>
      </c>
      <c r="L43" s="57">
        <f>'BAR BB| Open rates'!K43*0.75+25</f>
        <v>46150</v>
      </c>
      <c r="M43" s="57">
        <f>'BAR BB| Open rates'!L43*0.75+25</f>
        <v>47650</v>
      </c>
      <c r="N43" s="57">
        <f>'BAR BB| Open rates'!M43*0.75+25</f>
        <v>46150</v>
      </c>
      <c r="O43" s="57">
        <f>'BAR BB| Open rates'!N43*0.75+25</f>
        <v>47650</v>
      </c>
      <c r="P43" s="57">
        <f>'BAR BB| Open rates'!O43*0.75+25</f>
        <v>46150</v>
      </c>
      <c r="Q43" s="57">
        <f>'BAR BB| Open rates'!P43*0.75+25</f>
        <v>47650</v>
      </c>
      <c r="R43" s="57">
        <f>'BAR BB| Open rates'!Q43*0.75+25</f>
        <v>46150</v>
      </c>
      <c r="S43" s="57">
        <f>'BAR BB| Open rates'!R43*0.75+25</f>
        <v>46150</v>
      </c>
      <c r="T43" s="57">
        <f>'BAR BB| Open rates'!S43*0.75+25</f>
        <v>47650</v>
      </c>
      <c r="U43" s="57">
        <f>'BAR BB| Open rates'!T43*0.75+25</f>
        <v>46150</v>
      </c>
    </row>
    <row r="44" spans="1:21" s="36" customFormat="1" ht="12" hidden="1" customHeight="1" x14ac:dyDescent="0.2">
      <c r="A44" s="237" t="s">
        <v>358</v>
      </c>
      <c r="B44" s="57" t="e">
        <f>'BAR BB| Open rates'!#REF!*0.75+25</f>
        <v>#REF!</v>
      </c>
      <c r="C44" s="57">
        <f>'BAR BB| Open rates'!B44*0.75+25</f>
        <v>60700</v>
      </c>
      <c r="D44" s="57">
        <f>'BAR BB| Open rates'!C44*0.75+25</f>
        <v>57700</v>
      </c>
      <c r="E44" s="57">
        <f>'BAR BB| Open rates'!D44*0.75+25</f>
        <v>57700</v>
      </c>
      <c r="F44" s="57">
        <f>'BAR BB| Open rates'!E44*0.75+25</f>
        <v>60700</v>
      </c>
      <c r="G44" s="57">
        <f>'BAR BB| Open rates'!F44*0.75+25</f>
        <v>57700</v>
      </c>
      <c r="H44" s="57">
        <f>'BAR BB| Open rates'!G44*0.75+25</f>
        <v>57700</v>
      </c>
      <c r="I44" s="57">
        <f>'BAR BB| Open rates'!H44*0.75+25</f>
        <v>52450</v>
      </c>
      <c r="J44" s="57">
        <f>'BAR BB| Open rates'!I44*0.75+25</f>
        <v>50800</v>
      </c>
      <c r="K44" s="57">
        <f>'BAR BB| Open rates'!J44*0.75+25</f>
        <v>49525</v>
      </c>
      <c r="L44" s="57">
        <f>'BAR BB| Open rates'!K44*0.75+25</f>
        <v>48025</v>
      </c>
      <c r="M44" s="57">
        <f>'BAR BB| Open rates'!L44*0.75+25</f>
        <v>49525</v>
      </c>
      <c r="N44" s="57">
        <f>'BAR BB| Open rates'!M44*0.75+25</f>
        <v>48025</v>
      </c>
      <c r="O44" s="57">
        <f>'BAR BB| Open rates'!N44*0.75+25</f>
        <v>49525</v>
      </c>
      <c r="P44" s="57">
        <f>'BAR BB| Open rates'!O44*0.75+25</f>
        <v>48025</v>
      </c>
      <c r="Q44" s="57">
        <f>'BAR BB| Open rates'!P44*0.75+25</f>
        <v>49525</v>
      </c>
      <c r="R44" s="57">
        <f>'BAR BB| Open rates'!Q44*0.75+25</f>
        <v>48025</v>
      </c>
      <c r="S44" s="57">
        <f>'BAR BB| Open rates'!R44*0.75+25</f>
        <v>48025</v>
      </c>
      <c r="T44" s="57">
        <f>'BAR BB| Open rates'!S44*0.75+25</f>
        <v>49525</v>
      </c>
      <c r="U44" s="57">
        <f>'BAR BB| Open rates'!T44*0.75+25</f>
        <v>48025</v>
      </c>
    </row>
    <row r="45" spans="1:21" s="36" customFormat="1" ht="12" hidden="1" customHeight="1" x14ac:dyDescent="0.2">
      <c r="A45" s="237" t="s">
        <v>359</v>
      </c>
      <c r="B45" s="57" t="e">
        <f>'BAR BB| Open rates'!#REF!*0.75+25</f>
        <v>#REF!</v>
      </c>
      <c r="C45" s="57">
        <f>'BAR BB| Open rates'!B45*0.75+25</f>
        <v>62575</v>
      </c>
      <c r="D45" s="57">
        <f>'BAR BB| Open rates'!C45*0.75+25</f>
        <v>59575</v>
      </c>
      <c r="E45" s="57">
        <f>'BAR BB| Open rates'!D45*0.75+25</f>
        <v>59575</v>
      </c>
      <c r="F45" s="57">
        <f>'BAR BB| Open rates'!E45*0.75+25</f>
        <v>62575</v>
      </c>
      <c r="G45" s="57">
        <f>'BAR BB| Open rates'!F45*0.75+25</f>
        <v>59575</v>
      </c>
      <c r="H45" s="57">
        <f>'BAR BB| Open rates'!G45*0.75+25</f>
        <v>59575</v>
      </c>
      <c r="I45" s="57">
        <f>'BAR BB| Open rates'!H45*0.75+25</f>
        <v>54325</v>
      </c>
      <c r="J45" s="57">
        <f>'BAR BB| Open rates'!I45*0.75+25</f>
        <v>52675</v>
      </c>
      <c r="K45" s="57">
        <f>'BAR BB| Open rates'!J45*0.75+25</f>
        <v>51400</v>
      </c>
      <c r="L45" s="57">
        <f>'BAR BB| Open rates'!K45*0.75+25</f>
        <v>49900</v>
      </c>
      <c r="M45" s="57">
        <f>'BAR BB| Open rates'!L45*0.75+25</f>
        <v>51400</v>
      </c>
      <c r="N45" s="57">
        <f>'BAR BB| Open rates'!M45*0.75+25</f>
        <v>49900</v>
      </c>
      <c r="O45" s="57">
        <f>'BAR BB| Open rates'!N45*0.75+25</f>
        <v>51400</v>
      </c>
      <c r="P45" s="57">
        <f>'BAR BB| Open rates'!O45*0.75+25</f>
        <v>49900</v>
      </c>
      <c r="Q45" s="57">
        <f>'BAR BB| Open rates'!P45*0.75+25</f>
        <v>51400</v>
      </c>
      <c r="R45" s="57">
        <f>'BAR BB| Open rates'!Q45*0.75+25</f>
        <v>49900</v>
      </c>
      <c r="S45" s="57">
        <f>'BAR BB| Open rates'!R45*0.75+25</f>
        <v>49900</v>
      </c>
      <c r="T45" s="57">
        <f>'BAR BB| Open rates'!S45*0.75+25</f>
        <v>51400</v>
      </c>
      <c r="U45" s="57">
        <f>'BAR BB| Open rates'!T45*0.75+25</f>
        <v>49900</v>
      </c>
    </row>
    <row r="46" spans="1:21" s="36" customFormat="1" ht="12" hidden="1" customHeight="1" x14ac:dyDescent="0.2">
      <c r="A46" s="237" t="s">
        <v>360</v>
      </c>
      <c r="B46" s="57" t="e">
        <f>'BAR BB| Open rates'!#REF!*0.75+25</f>
        <v>#REF!</v>
      </c>
      <c r="C46" s="57">
        <f>'BAR BB| Open rates'!B46*0.75+25</f>
        <v>64450</v>
      </c>
      <c r="D46" s="57">
        <f>'BAR BB| Open rates'!C46*0.75+25</f>
        <v>61450</v>
      </c>
      <c r="E46" s="57">
        <f>'BAR BB| Open rates'!D46*0.75+25</f>
        <v>61450</v>
      </c>
      <c r="F46" s="57">
        <f>'BAR BB| Open rates'!E46*0.75+25</f>
        <v>64450</v>
      </c>
      <c r="G46" s="57">
        <f>'BAR BB| Open rates'!F46*0.75+25</f>
        <v>61450</v>
      </c>
      <c r="H46" s="57">
        <f>'BAR BB| Open rates'!G46*0.75+25</f>
        <v>61450</v>
      </c>
      <c r="I46" s="57">
        <f>'BAR BB| Open rates'!H46*0.75+25</f>
        <v>56200</v>
      </c>
      <c r="J46" s="57">
        <f>'BAR BB| Open rates'!I46*0.75+25</f>
        <v>54550</v>
      </c>
      <c r="K46" s="57">
        <f>'BAR BB| Open rates'!J46*0.75+25</f>
        <v>53275</v>
      </c>
      <c r="L46" s="57">
        <f>'BAR BB| Open rates'!K46*0.75+25</f>
        <v>51775</v>
      </c>
      <c r="M46" s="57">
        <f>'BAR BB| Open rates'!L46*0.75+25</f>
        <v>53275</v>
      </c>
      <c r="N46" s="57">
        <f>'BAR BB| Open rates'!M46*0.75+25</f>
        <v>51775</v>
      </c>
      <c r="O46" s="57">
        <f>'BAR BB| Open rates'!N46*0.75+25</f>
        <v>53275</v>
      </c>
      <c r="P46" s="57">
        <f>'BAR BB| Open rates'!O46*0.75+25</f>
        <v>51775</v>
      </c>
      <c r="Q46" s="57">
        <f>'BAR BB| Open rates'!P46*0.75+25</f>
        <v>53275</v>
      </c>
      <c r="R46" s="57">
        <f>'BAR BB| Open rates'!Q46*0.75+25</f>
        <v>51775</v>
      </c>
      <c r="S46" s="57">
        <f>'BAR BB| Open rates'!R46*0.75+25</f>
        <v>51775</v>
      </c>
      <c r="T46" s="57">
        <f>'BAR BB| Open rates'!S46*0.75+25</f>
        <v>53275</v>
      </c>
      <c r="U46" s="57">
        <f>'BAR BB| Open rates'!T46*0.75+25</f>
        <v>51775</v>
      </c>
    </row>
    <row r="47" spans="1:21" s="36" customFormat="1" ht="12" hidden="1" customHeight="1" x14ac:dyDescent="0.2">
      <c r="A47" s="237" t="s">
        <v>361</v>
      </c>
      <c r="B47" s="57" t="e">
        <f>'BAR BB| Open rates'!#REF!*0.75+25</f>
        <v>#REF!</v>
      </c>
      <c r="C47" s="57">
        <f>'BAR BB| Open rates'!B47*0.75+25</f>
        <v>66325</v>
      </c>
      <c r="D47" s="57">
        <f>'BAR BB| Open rates'!C47*0.75+25</f>
        <v>63325</v>
      </c>
      <c r="E47" s="57">
        <f>'BAR BB| Open rates'!D47*0.75+25</f>
        <v>63325</v>
      </c>
      <c r="F47" s="57">
        <f>'BAR BB| Open rates'!E47*0.75+25</f>
        <v>66325</v>
      </c>
      <c r="G47" s="57">
        <f>'BAR BB| Open rates'!F47*0.75+25</f>
        <v>63325</v>
      </c>
      <c r="H47" s="57">
        <f>'BAR BB| Open rates'!G47*0.75+25</f>
        <v>63325</v>
      </c>
      <c r="I47" s="57">
        <f>'BAR BB| Open rates'!H47*0.75+25</f>
        <v>58075</v>
      </c>
      <c r="J47" s="57">
        <f>'BAR BB| Open rates'!I47*0.75+25</f>
        <v>56425</v>
      </c>
      <c r="K47" s="57">
        <f>'BAR BB| Open rates'!J47*0.75+25</f>
        <v>55150</v>
      </c>
      <c r="L47" s="57">
        <f>'BAR BB| Open rates'!K47*0.75+25</f>
        <v>53650</v>
      </c>
      <c r="M47" s="57">
        <f>'BAR BB| Open rates'!L47*0.75+25</f>
        <v>55150</v>
      </c>
      <c r="N47" s="57">
        <f>'BAR BB| Open rates'!M47*0.75+25</f>
        <v>53650</v>
      </c>
      <c r="O47" s="57">
        <f>'BAR BB| Open rates'!N47*0.75+25</f>
        <v>55150</v>
      </c>
      <c r="P47" s="57">
        <f>'BAR BB| Open rates'!O47*0.75+25</f>
        <v>53650</v>
      </c>
      <c r="Q47" s="57">
        <f>'BAR BB| Open rates'!P47*0.75+25</f>
        <v>55150</v>
      </c>
      <c r="R47" s="57">
        <f>'BAR BB| Open rates'!Q47*0.75+25</f>
        <v>53650</v>
      </c>
      <c r="S47" s="57">
        <f>'BAR BB| Open rates'!R47*0.75+25</f>
        <v>53650</v>
      </c>
      <c r="T47" s="57">
        <f>'BAR BB| Open rates'!S47*0.75+25</f>
        <v>55150</v>
      </c>
      <c r="U47" s="57">
        <f>'BAR BB| Open rates'!T47*0.75+25</f>
        <v>53650</v>
      </c>
    </row>
    <row r="48" spans="1:21" s="36" customFormat="1" ht="12" hidden="1" customHeight="1" x14ac:dyDescent="0.2">
      <c r="A48" s="237" t="s">
        <v>362</v>
      </c>
      <c r="B48" s="57" t="e">
        <f>'BAR BB| Open rates'!#REF!*0.75+25</f>
        <v>#REF!</v>
      </c>
      <c r="C48" s="57">
        <f>'BAR BB| Open rates'!B48*0.75+25</f>
        <v>68200</v>
      </c>
      <c r="D48" s="57">
        <f>'BAR BB| Open rates'!C48*0.75+25</f>
        <v>65200</v>
      </c>
      <c r="E48" s="57">
        <f>'BAR BB| Open rates'!D48*0.75+25</f>
        <v>65200</v>
      </c>
      <c r="F48" s="57">
        <f>'BAR BB| Open rates'!E48*0.75+25</f>
        <v>68200</v>
      </c>
      <c r="G48" s="57">
        <f>'BAR BB| Open rates'!F48*0.75+25</f>
        <v>65200</v>
      </c>
      <c r="H48" s="57">
        <f>'BAR BB| Open rates'!G48*0.75+25</f>
        <v>65200</v>
      </c>
      <c r="I48" s="57">
        <f>'BAR BB| Open rates'!H48*0.75+25</f>
        <v>59950</v>
      </c>
      <c r="J48" s="57">
        <f>'BAR BB| Open rates'!I48*0.75+25</f>
        <v>58300</v>
      </c>
      <c r="K48" s="57">
        <f>'BAR BB| Open rates'!J48*0.75+25</f>
        <v>57025</v>
      </c>
      <c r="L48" s="57">
        <f>'BAR BB| Open rates'!K48*0.75+25</f>
        <v>55525</v>
      </c>
      <c r="M48" s="57">
        <f>'BAR BB| Open rates'!L48*0.75+25</f>
        <v>57025</v>
      </c>
      <c r="N48" s="57">
        <f>'BAR BB| Open rates'!M48*0.75+25</f>
        <v>55525</v>
      </c>
      <c r="O48" s="57">
        <f>'BAR BB| Open rates'!N48*0.75+25</f>
        <v>57025</v>
      </c>
      <c r="P48" s="57">
        <f>'BAR BB| Open rates'!O48*0.75+25</f>
        <v>55525</v>
      </c>
      <c r="Q48" s="57">
        <f>'BAR BB| Open rates'!P48*0.75+25</f>
        <v>57025</v>
      </c>
      <c r="R48" s="57">
        <f>'BAR BB| Open rates'!Q48*0.75+25</f>
        <v>55525</v>
      </c>
      <c r="S48" s="57">
        <f>'BAR BB| Open rates'!R48*0.75+25</f>
        <v>55525</v>
      </c>
      <c r="T48" s="57">
        <f>'BAR BB| Open rates'!S48*0.75+25</f>
        <v>57025</v>
      </c>
      <c r="U48" s="57">
        <f>'BAR BB| Open rates'!T48*0.75+25</f>
        <v>55525</v>
      </c>
    </row>
    <row r="49" spans="1:21" s="36" customFormat="1" ht="12" customHeight="1" x14ac:dyDescent="0.2">
      <c r="A49" s="236" t="s">
        <v>72</v>
      </c>
      <c r="B49" s="57"/>
      <c r="C49" s="57"/>
      <c r="D49" s="57"/>
      <c r="E49" s="57"/>
      <c r="F49" s="57"/>
      <c r="G49" s="57"/>
      <c r="H49" s="57"/>
      <c r="I49" s="57"/>
      <c r="J49" s="57"/>
      <c r="K49" s="57"/>
      <c r="L49" s="57"/>
      <c r="M49" s="57"/>
      <c r="N49" s="57"/>
      <c r="O49" s="57"/>
      <c r="P49" s="57"/>
      <c r="Q49" s="57"/>
      <c r="R49" s="57"/>
      <c r="S49" s="57"/>
      <c r="T49" s="57"/>
      <c r="U49" s="57"/>
    </row>
    <row r="50" spans="1:21" s="36" customFormat="1" ht="12" customHeight="1" x14ac:dyDescent="0.2">
      <c r="A50" s="237">
        <v>1</v>
      </c>
      <c r="B50" s="57" t="e">
        <f>'BAR BB| Open rates'!#REF!*0.75+25</f>
        <v>#REF!</v>
      </c>
      <c r="C50" s="57">
        <f>'BAR BB| Open rates'!B50*0.75+25</f>
        <v>71275</v>
      </c>
      <c r="D50" s="57">
        <f>'BAR BB| Open rates'!C50*0.75+25</f>
        <v>71275</v>
      </c>
      <c r="E50" s="57">
        <f>'BAR BB| Open rates'!D50*0.75+25</f>
        <v>71275</v>
      </c>
      <c r="F50" s="57">
        <f>'BAR BB| Open rates'!E50*0.75+25</f>
        <v>71275</v>
      </c>
      <c r="G50" s="57">
        <f>'BAR BB| Open rates'!F50*0.75+25</f>
        <v>71275</v>
      </c>
      <c r="H50" s="57">
        <f>'BAR BB| Open rates'!G50*0.75+25</f>
        <v>71275</v>
      </c>
      <c r="I50" s="57">
        <f>'BAR BB| Open rates'!H50*0.75+25</f>
        <v>71275</v>
      </c>
      <c r="J50" s="57">
        <f>'BAR BB| Open rates'!I50*0.75+25</f>
        <v>71275</v>
      </c>
      <c r="K50" s="57">
        <f>'BAR BB| Open rates'!J50*0.75+25</f>
        <v>71275</v>
      </c>
      <c r="L50" s="57">
        <f>'BAR BB| Open rates'!K50*0.75+25</f>
        <v>71275</v>
      </c>
      <c r="M50" s="57">
        <f>'BAR BB| Open rates'!L50*0.75+25</f>
        <v>71275</v>
      </c>
      <c r="N50" s="57">
        <f>'BAR BB| Open rates'!M50*0.75+25</f>
        <v>71275</v>
      </c>
      <c r="O50" s="57">
        <f>'BAR BB| Open rates'!N50*0.75+25</f>
        <v>71275</v>
      </c>
      <c r="P50" s="57">
        <f>'BAR BB| Open rates'!O50*0.75+25</f>
        <v>71275</v>
      </c>
      <c r="Q50" s="57">
        <f>'BAR BB| Open rates'!P50*0.75+25</f>
        <v>71275</v>
      </c>
      <c r="R50" s="57">
        <f>'BAR BB| Open rates'!Q50*0.75+25</f>
        <v>71275</v>
      </c>
      <c r="S50" s="57">
        <f>'BAR BB| Open rates'!R50*0.75+25</f>
        <v>71275</v>
      </c>
      <c r="T50" s="57">
        <f>'BAR BB| Open rates'!S50*0.75+25</f>
        <v>71275</v>
      </c>
      <c r="U50" s="57">
        <f>'BAR BB| Open rates'!T50*0.75+25</f>
        <v>71275</v>
      </c>
    </row>
    <row r="51" spans="1:21" s="36" customFormat="1" ht="12" customHeight="1" x14ac:dyDescent="0.2">
      <c r="A51" s="237">
        <v>2</v>
      </c>
      <c r="B51" s="57" t="e">
        <f>'BAR BB| Open rates'!#REF!*0.75+25</f>
        <v>#REF!</v>
      </c>
      <c r="C51" s="57">
        <f>'BAR BB| Open rates'!B51*0.75+25</f>
        <v>73150</v>
      </c>
      <c r="D51" s="57">
        <f>'BAR BB| Open rates'!C51*0.75+25</f>
        <v>73150</v>
      </c>
      <c r="E51" s="57">
        <f>'BAR BB| Open rates'!D51*0.75+25</f>
        <v>73150</v>
      </c>
      <c r="F51" s="57">
        <f>'BAR BB| Open rates'!E51*0.75+25</f>
        <v>73150</v>
      </c>
      <c r="G51" s="57">
        <f>'BAR BB| Open rates'!F51*0.75+25</f>
        <v>73150</v>
      </c>
      <c r="H51" s="57">
        <f>'BAR BB| Open rates'!G51*0.75+25</f>
        <v>73150</v>
      </c>
      <c r="I51" s="57">
        <f>'BAR BB| Open rates'!H51*0.75+25</f>
        <v>73150</v>
      </c>
      <c r="J51" s="57">
        <f>'BAR BB| Open rates'!I51*0.75+25</f>
        <v>73150</v>
      </c>
      <c r="K51" s="57">
        <f>'BAR BB| Open rates'!J51*0.75+25</f>
        <v>73150</v>
      </c>
      <c r="L51" s="57">
        <f>'BAR BB| Open rates'!K51*0.75+25</f>
        <v>73150</v>
      </c>
      <c r="M51" s="57">
        <f>'BAR BB| Open rates'!L51*0.75+25</f>
        <v>73150</v>
      </c>
      <c r="N51" s="57">
        <f>'BAR BB| Open rates'!M51*0.75+25</f>
        <v>73150</v>
      </c>
      <c r="O51" s="57">
        <f>'BAR BB| Open rates'!N51*0.75+25</f>
        <v>73150</v>
      </c>
      <c r="P51" s="57">
        <f>'BAR BB| Open rates'!O51*0.75+25</f>
        <v>73150</v>
      </c>
      <c r="Q51" s="57">
        <f>'BAR BB| Open rates'!P51*0.75+25</f>
        <v>73150</v>
      </c>
      <c r="R51" s="57">
        <f>'BAR BB| Open rates'!Q51*0.75+25</f>
        <v>73150</v>
      </c>
      <c r="S51" s="57">
        <f>'BAR BB| Open rates'!R51*0.75+25</f>
        <v>73150</v>
      </c>
      <c r="T51" s="57">
        <f>'BAR BB| Open rates'!S51*0.75+25</f>
        <v>73150</v>
      </c>
      <c r="U51" s="57">
        <f>'BAR BB| Open rates'!T51*0.75+25</f>
        <v>73150</v>
      </c>
    </row>
    <row r="52" spans="1:21" s="36" customFormat="1" ht="12" customHeight="1" x14ac:dyDescent="0.2">
      <c r="A52" s="236" t="s">
        <v>184</v>
      </c>
      <c r="B52" s="57"/>
      <c r="C52" s="57"/>
      <c r="D52" s="57"/>
      <c r="E52" s="57"/>
      <c r="F52" s="57"/>
      <c r="G52" s="57"/>
      <c r="H52" s="57"/>
      <c r="I52" s="57"/>
      <c r="J52" s="57"/>
      <c r="K52" s="57"/>
      <c r="L52" s="57"/>
      <c r="M52" s="57"/>
      <c r="N52" s="57"/>
      <c r="O52" s="57"/>
      <c r="P52" s="57"/>
      <c r="Q52" s="57"/>
      <c r="R52" s="57"/>
      <c r="S52" s="57"/>
      <c r="T52" s="57"/>
      <c r="U52" s="57"/>
    </row>
    <row r="53" spans="1:21" s="36" customFormat="1" ht="12" customHeight="1" x14ac:dyDescent="0.2">
      <c r="A53" s="237">
        <v>1</v>
      </c>
      <c r="B53" s="57" t="e">
        <f>'BAR BB| Open rates'!#REF!*0.75+25</f>
        <v>#REF!</v>
      </c>
      <c r="C53" s="57">
        <f>'BAR BB| Open rates'!B53*0.75+25</f>
        <v>60025</v>
      </c>
      <c r="D53" s="57">
        <f>'BAR BB| Open rates'!C53*0.75+25</f>
        <v>60025</v>
      </c>
      <c r="E53" s="57">
        <f>'BAR BB| Open rates'!D53*0.75+25</f>
        <v>60025</v>
      </c>
      <c r="F53" s="57">
        <f>'BAR BB| Open rates'!E53*0.75+25</f>
        <v>60025</v>
      </c>
      <c r="G53" s="57">
        <f>'BAR BB| Open rates'!F53*0.75+25</f>
        <v>60025</v>
      </c>
      <c r="H53" s="57">
        <f>'BAR BB| Open rates'!G53*0.75+25</f>
        <v>60025</v>
      </c>
      <c r="I53" s="57">
        <f>'BAR BB| Open rates'!H53*0.75+25</f>
        <v>60025</v>
      </c>
      <c r="J53" s="57">
        <f>'BAR BB| Open rates'!I53*0.75+25</f>
        <v>60025</v>
      </c>
      <c r="K53" s="57">
        <f>'BAR BB| Open rates'!J53*0.75+25</f>
        <v>60025</v>
      </c>
      <c r="L53" s="57">
        <f>'BAR BB| Open rates'!K53*0.75+25</f>
        <v>60025</v>
      </c>
      <c r="M53" s="57">
        <f>'BAR BB| Open rates'!L53*0.75+25</f>
        <v>60025</v>
      </c>
      <c r="N53" s="57">
        <f>'BAR BB| Open rates'!M53*0.75+25</f>
        <v>60025</v>
      </c>
      <c r="O53" s="57">
        <f>'BAR BB| Open rates'!N53*0.75+25</f>
        <v>60025</v>
      </c>
      <c r="P53" s="57">
        <f>'BAR BB| Open rates'!O53*0.75+25</f>
        <v>60025</v>
      </c>
      <c r="Q53" s="57">
        <f>'BAR BB| Open rates'!P53*0.75+25</f>
        <v>60025</v>
      </c>
      <c r="R53" s="57">
        <f>'BAR BB| Open rates'!Q53*0.75+25</f>
        <v>60025</v>
      </c>
      <c r="S53" s="57">
        <f>'BAR BB| Open rates'!R53*0.75+25</f>
        <v>60025</v>
      </c>
      <c r="T53" s="57">
        <f>'BAR BB| Open rates'!S53*0.75+25</f>
        <v>60025</v>
      </c>
      <c r="U53" s="57">
        <f>'BAR BB| Open rates'!T53*0.75+25</f>
        <v>60025</v>
      </c>
    </row>
    <row r="54" spans="1:21" s="36" customFormat="1" ht="12" customHeight="1" x14ac:dyDescent="0.2">
      <c r="A54" s="237">
        <v>2</v>
      </c>
      <c r="B54" s="57" t="e">
        <f>'BAR BB| Open rates'!#REF!*0.75+25</f>
        <v>#REF!</v>
      </c>
      <c r="C54" s="57">
        <f>'BAR BB| Open rates'!B54*0.75+25</f>
        <v>61900</v>
      </c>
      <c r="D54" s="57">
        <f>'BAR BB| Open rates'!C54*0.75+25</f>
        <v>61900</v>
      </c>
      <c r="E54" s="57">
        <f>'BAR BB| Open rates'!D54*0.75+25</f>
        <v>61900</v>
      </c>
      <c r="F54" s="57">
        <f>'BAR BB| Open rates'!E54*0.75+25</f>
        <v>61900</v>
      </c>
      <c r="G54" s="57">
        <f>'BAR BB| Open rates'!F54*0.75+25</f>
        <v>61900</v>
      </c>
      <c r="H54" s="57">
        <f>'BAR BB| Open rates'!G54*0.75+25</f>
        <v>61900</v>
      </c>
      <c r="I54" s="57">
        <f>'BAR BB| Open rates'!H54*0.75+25</f>
        <v>61900</v>
      </c>
      <c r="J54" s="57">
        <f>'BAR BB| Open rates'!I54*0.75+25</f>
        <v>61900</v>
      </c>
      <c r="K54" s="57">
        <f>'BAR BB| Open rates'!J54*0.75+25</f>
        <v>61900</v>
      </c>
      <c r="L54" s="57">
        <f>'BAR BB| Open rates'!K54*0.75+25</f>
        <v>61900</v>
      </c>
      <c r="M54" s="57">
        <f>'BAR BB| Open rates'!L54*0.75+25</f>
        <v>61900</v>
      </c>
      <c r="N54" s="57">
        <f>'BAR BB| Open rates'!M54*0.75+25</f>
        <v>61900</v>
      </c>
      <c r="O54" s="57">
        <f>'BAR BB| Open rates'!N54*0.75+25</f>
        <v>61900</v>
      </c>
      <c r="P54" s="57">
        <f>'BAR BB| Open rates'!O54*0.75+25</f>
        <v>61900</v>
      </c>
      <c r="Q54" s="57">
        <f>'BAR BB| Open rates'!P54*0.75+25</f>
        <v>61900</v>
      </c>
      <c r="R54" s="57">
        <f>'BAR BB| Open rates'!Q54*0.75+25</f>
        <v>61900</v>
      </c>
      <c r="S54" s="57">
        <f>'BAR BB| Open rates'!R54*0.75+25</f>
        <v>61900</v>
      </c>
      <c r="T54" s="57">
        <f>'BAR BB| Open rates'!S54*0.75+25</f>
        <v>61900</v>
      </c>
      <c r="U54" s="57">
        <f>'BAR BB| Open rates'!T54*0.75+25</f>
        <v>61900</v>
      </c>
    </row>
    <row r="55" spans="1:21" s="36" customFormat="1" ht="12" customHeight="1" x14ac:dyDescent="0.2">
      <c r="A55" s="237">
        <v>3</v>
      </c>
      <c r="B55" s="57" t="e">
        <f>'BAR BB| Open rates'!#REF!*0.75+25</f>
        <v>#REF!</v>
      </c>
      <c r="C55" s="57">
        <f>'BAR BB| Open rates'!B55*0.75+25</f>
        <v>63775</v>
      </c>
      <c r="D55" s="57">
        <f>'BAR BB| Open rates'!C55*0.75+25</f>
        <v>63775</v>
      </c>
      <c r="E55" s="57">
        <f>'BAR BB| Open rates'!D55*0.75+25</f>
        <v>63775</v>
      </c>
      <c r="F55" s="57">
        <f>'BAR BB| Open rates'!E55*0.75+25</f>
        <v>63775</v>
      </c>
      <c r="G55" s="57">
        <f>'BAR BB| Open rates'!F55*0.75+25</f>
        <v>63775</v>
      </c>
      <c r="H55" s="57">
        <f>'BAR BB| Open rates'!G55*0.75+25</f>
        <v>63775</v>
      </c>
      <c r="I55" s="57">
        <f>'BAR BB| Open rates'!H55*0.75+25</f>
        <v>63775</v>
      </c>
      <c r="J55" s="57">
        <f>'BAR BB| Open rates'!I55*0.75+25</f>
        <v>63775</v>
      </c>
      <c r="K55" s="57">
        <f>'BAR BB| Open rates'!J55*0.75+25</f>
        <v>63775</v>
      </c>
      <c r="L55" s="57">
        <f>'BAR BB| Open rates'!K55*0.75+25</f>
        <v>63775</v>
      </c>
      <c r="M55" s="57">
        <f>'BAR BB| Open rates'!L55*0.75+25</f>
        <v>63775</v>
      </c>
      <c r="N55" s="57">
        <f>'BAR BB| Open rates'!M55*0.75+25</f>
        <v>63775</v>
      </c>
      <c r="O55" s="57">
        <f>'BAR BB| Open rates'!N55*0.75+25</f>
        <v>63775</v>
      </c>
      <c r="P55" s="57">
        <f>'BAR BB| Open rates'!O55*0.75+25</f>
        <v>63775</v>
      </c>
      <c r="Q55" s="57">
        <f>'BAR BB| Open rates'!P55*0.75+25</f>
        <v>63775</v>
      </c>
      <c r="R55" s="57">
        <f>'BAR BB| Open rates'!Q55*0.75+25</f>
        <v>63775</v>
      </c>
      <c r="S55" s="57">
        <f>'BAR BB| Open rates'!R55*0.75+25</f>
        <v>63775</v>
      </c>
      <c r="T55" s="57">
        <f>'BAR BB| Open rates'!S55*0.75+25</f>
        <v>63775</v>
      </c>
      <c r="U55" s="57">
        <f>'BAR BB| Open rates'!T55*0.75+25</f>
        <v>63775</v>
      </c>
    </row>
    <row r="56" spans="1:21" s="36" customFormat="1" ht="12" customHeight="1" x14ac:dyDescent="0.2">
      <c r="A56" s="237">
        <v>4</v>
      </c>
      <c r="B56" s="57" t="e">
        <f>'BAR BB| Open rates'!#REF!*0.75+25</f>
        <v>#REF!</v>
      </c>
      <c r="C56" s="57">
        <f>'BAR BB| Open rates'!B56*0.75+25</f>
        <v>65650</v>
      </c>
      <c r="D56" s="57">
        <f>'BAR BB| Open rates'!C56*0.75+25</f>
        <v>65650</v>
      </c>
      <c r="E56" s="57">
        <f>'BAR BB| Open rates'!D56*0.75+25</f>
        <v>65650</v>
      </c>
      <c r="F56" s="57">
        <f>'BAR BB| Open rates'!E56*0.75+25</f>
        <v>65650</v>
      </c>
      <c r="G56" s="57">
        <f>'BAR BB| Open rates'!F56*0.75+25</f>
        <v>65650</v>
      </c>
      <c r="H56" s="57">
        <f>'BAR BB| Open rates'!G56*0.75+25</f>
        <v>65650</v>
      </c>
      <c r="I56" s="57">
        <f>'BAR BB| Open rates'!H56*0.75+25</f>
        <v>65650</v>
      </c>
      <c r="J56" s="57">
        <f>'BAR BB| Open rates'!I56*0.75+25</f>
        <v>65650</v>
      </c>
      <c r="K56" s="57">
        <f>'BAR BB| Open rates'!J56*0.75+25</f>
        <v>65650</v>
      </c>
      <c r="L56" s="57">
        <f>'BAR BB| Open rates'!K56*0.75+25</f>
        <v>65650</v>
      </c>
      <c r="M56" s="57">
        <f>'BAR BB| Open rates'!L56*0.75+25</f>
        <v>65650</v>
      </c>
      <c r="N56" s="57">
        <f>'BAR BB| Open rates'!M56*0.75+25</f>
        <v>65650</v>
      </c>
      <c r="O56" s="57">
        <f>'BAR BB| Open rates'!N56*0.75+25</f>
        <v>65650</v>
      </c>
      <c r="P56" s="57">
        <f>'BAR BB| Open rates'!O56*0.75+25</f>
        <v>65650</v>
      </c>
      <c r="Q56" s="57">
        <f>'BAR BB| Open rates'!P56*0.75+25</f>
        <v>65650</v>
      </c>
      <c r="R56" s="57">
        <f>'BAR BB| Open rates'!Q56*0.75+25</f>
        <v>65650</v>
      </c>
      <c r="S56" s="57">
        <f>'BAR BB| Open rates'!R56*0.75+25</f>
        <v>65650</v>
      </c>
      <c r="T56" s="57">
        <f>'BAR BB| Open rates'!S56*0.75+25</f>
        <v>65650</v>
      </c>
      <c r="U56" s="57">
        <f>'BAR BB| Open rates'!T56*0.75+25</f>
        <v>65650</v>
      </c>
    </row>
    <row r="57" spans="1:21" s="36" customFormat="1" ht="12" customHeight="1" x14ac:dyDescent="0.2">
      <c r="A57" s="237">
        <v>5</v>
      </c>
      <c r="B57" s="57" t="e">
        <f>'BAR BB| Open rates'!#REF!*0.75+25</f>
        <v>#REF!</v>
      </c>
      <c r="C57" s="57">
        <f>'BAR BB| Open rates'!B57*0.75+25</f>
        <v>67525</v>
      </c>
      <c r="D57" s="57">
        <f>'BAR BB| Open rates'!C57*0.75+25</f>
        <v>67525</v>
      </c>
      <c r="E57" s="57">
        <f>'BAR BB| Open rates'!D57*0.75+25</f>
        <v>67525</v>
      </c>
      <c r="F57" s="57">
        <f>'BAR BB| Open rates'!E57*0.75+25</f>
        <v>67525</v>
      </c>
      <c r="G57" s="57">
        <f>'BAR BB| Open rates'!F57*0.75+25</f>
        <v>67525</v>
      </c>
      <c r="H57" s="57">
        <f>'BAR BB| Open rates'!G57*0.75+25</f>
        <v>67525</v>
      </c>
      <c r="I57" s="57">
        <f>'BAR BB| Open rates'!H57*0.75+25</f>
        <v>67525</v>
      </c>
      <c r="J57" s="57">
        <f>'BAR BB| Open rates'!I57*0.75+25</f>
        <v>67525</v>
      </c>
      <c r="K57" s="57">
        <f>'BAR BB| Open rates'!J57*0.75+25</f>
        <v>67525</v>
      </c>
      <c r="L57" s="57">
        <f>'BAR BB| Open rates'!K57*0.75+25</f>
        <v>67525</v>
      </c>
      <c r="M57" s="57">
        <f>'BAR BB| Open rates'!L57*0.75+25</f>
        <v>67525</v>
      </c>
      <c r="N57" s="57">
        <f>'BAR BB| Open rates'!M57*0.75+25</f>
        <v>67525</v>
      </c>
      <c r="O57" s="57">
        <f>'BAR BB| Open rates'!N57*0.75+25</f>
        <v>67525</v>
      </c>
      <c r="P57" s="57">
        <f>'BAR BB| Open rates'!O57*0.75+25</f>
        <v>67525</v>
      </c>
      <c r="Q57" s="57">
        <f>'BAR BB| Open rates'!P57*0.75+25</f>
        <v>67525</v>
      </c>
      <c r="R57" s="57">
        <f>'BAR BB| Open rates'!Q57*0.75+25</f>
        <v>67525</v>
      </c>
      <c r="S57" s="57">
        <f>'BAR BB| Open rates'!R57*0.75+25</f>
        <v>67525</v>
      </c>
      <c r="T57" s="57">
        <f>'BAR BB| Open rates'!S57*0.75+25</f>
        <v>67525</v>
      </c>
      <c r="U57" s="57">
        <f>'BAR BB| Open rates'!T57*0.75+25</f>
        <v>67525</v>
      </c>
    </row>
    <row r="58" spans="1:21" s="36" customFormat="1" ht="12" customHeight="1" x14ac:dyDescent="0.2">
      <c r="A58" s="237">
        <v>6</v>
      </c>
      <c r="B58" s="57" t="e">
        <f>'BAR BB| Open rates'!#REF!*0.75+25</f>
        <v>#REF!</v>
      </c>
      <c r="C58" s="57">
        <f>'BAR BB| Open rates'!B58*0.75+25</f>
        <v>69400</v>
      </c>
      <c r="D58" s="57">
        <f>'BAR BB| Open rates'!C58*0.75+25</f>
        <v>69400</v>
      </c>
      <c r="E58" s="57">
        <f>'BAR BB| Open rates'!D58*0.75+25</f>
        <v>69400</v>
      </c>
      <c r="F58" s="57">
        <f>'BAR BB| Open rates'!E58*0.75+25</f>
        <v>69400</v>
      </c>
      <c r="G58" s="57">
        <f>'BAR BB| Open rates'!F58*0.75+25</f>
        <v>69400</v>
      </c>
      <c r="H58" s="57">
        <f>'BAR BB| Open rates'!G58*0.75+25</f>
        <v>69400</v>
      </c>
      <c r="I58" s="57">
        <f>'BAR BB| Open rates'!H58*0.75+25</f>
        <v>69400</v>
      </c>
      <c r="J58" s="57">
        <f>'BAR BB| Open rates'!I58*0.75+25</f>
        <v>69400</v>
      </c>
      <c r="K58" s="57">
        <f>'BAR BB| Open rates'!J58*0.75+25</f>
        <v>69400</v>
      </c>
      <c r="L58" s="57">
        <f>'BAR BB| Open rates'!K58*0.75+25</f>
        <v>69400</v>
      </c>
      <c r="M58" s="57">
        <f>'BAR BB| Open rates'!L58*0.75+25</f>
        <v>69400</v>
      </c>
      <c r="N58" s="57">
        <f>'BAR BB| Open rates'!M58*0.75+25</f>
        <v>69400</v>
      </c>
      <c r="O58" s="57">
        <f>'BAR BB| Open rates'!N58*0.75+25</f>
        <v>69400</v>
      </c>
      <c r="P58" s="57">
        <f>'BAR BB| Open rates'!O58*0.75+25</f>
        <v>69400</v>
      </c>
      <c r="Q58" s="57">
        <f>'BAR BB| Open rates'!P58*0.75+25</f>
        <v>69400</v>
      </c>
      <c r="R58" s="57">
        <f>'BAR BB| Open rates'!Q58*0.75+25</f>
        <v>69400</v>
      </c>
      <c r="S58" s="57">
        <f>'BAR BB| Open rates'!R58*0.75+25</f>
        <v>69400</v>
      </c>
      <c r="T58" s="57">
        <f>'BAR BB| Open rates'!S58*0.75+25</f>
        <v>69400</v>
      </c>
      <c r="U58" s="57">
        <f>'BAR BB| Open rates'!T58*0.75+25</f>
        <v>69400</v>
      </c>
    </row>
    <row r="59" spans="1:21" s="36" customFormat="1" ht="12" hidden="1" customHeight="1" x14ac:dyDescent="0.2">
      <c r="A59" s="89"/>
    </row>
    <row r="60" spans="1:21" s="36" customFormat="1" ht="12" hidden="1" customHeight="1" x14ac:dyDescent="0.2">
      <c r="A60" s="89"/>
    </row>
    <row r="61" spans="1:21" s="36" customFormat="1" ht="12" hidden="1" customHeight="1" x14ac:dyDescent="0.2">
      <c r="A61" s="89"/>
    </row>
    <row r="62" spans="1:21" s="36" customFormat="1" ht="12" hidden="1" customHeight="1" x14ac:dyDescent="0.2">
      <c r="A62" s="89"/>
    </row>
    <row r="63" spans="1:21" s="36" customFormat="1" ht="12" hidden="1" customHeight="1" x14ac:dyDescent="0.2">
      <c r="A63" s="89"/>
    </row>
    <row r="64" spans="1:21"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30" t="s">
        <v>172</v>
      </c>
    </row>
    <row r="72" spans="1:1" s="36" customFormat="1" ht="12" customHeight="1" x14ac:dyDescent="0.2">
      <c r="A72" s="330"/>
    </row>
    <row r="74" spans="1:1" x14ac:dyDescent="0.2">
      <c r="A74" s="212" t="s">
        <v>83</v>
      </c>
    </row>
    <row r="75" spans="1:1" ht="24.75" customHeight="1" x14ac:dyDescent="0.2">
      <c r="A75" s="220" t="s">
        <v>399</v>
      </c>
    </row>
    <row r="76" spans="1:1" ht="70.5" customHeight="1" x14ac:dyDescent="0.2">
      <c r="A76" s="220" t="s">
        <v>400</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12.75" customHeight="1" x14ac:dyDescent="0.2">
      <c r="A80" s="173" t="s">
        <v>76</v>
      </c>
    </row>
    <row r="81" spans="1:1" s="6" customFormat="1" ht="26.25" customHeight="1" x14ac:dyDescent="0.2">
      <c r="A81" s="173" t="s">
        <v>77</v>
      </c>
    </row>
    <row r="82" spans="1:1" s="6" customFormat="1" ht="12.75" customHeight="1" x14ac:dyDescent="0.2">
      <c r="A82" s="173" t="s">
        <v>78</v>
      </c>
    </row>
    <row r="83" spans="1:1" s="6" customFormat="1" ht="23.25" customHeight="1" x14ac:dyDescent="0.2">
      <c r="A83" s="173" t="s">
        <v>79</v>
      </c>
    </row>
    <row r="84" spans="1:1" s="6" customFormat="1" ht="22.5" customHeight="1" x14ac:dyDescent="0.2">
      <c r="A84" s="175" t="s">
        <v>187</v>
      </c>
    </row>
    <row r="85" spans="1:1" x14ac:dyDescent="0.2">
      <c r="A85" s="33"/>
    </row>
    <row r="86" spans="1:1" x14ac:dyDescent="0.2">
      <c r="A86" s="171" t="s">
        <v>81</v>
      </c>
    </row>
    <row r="87" spans="1:1" ht="96" x14ac:dyDescent="0.2">
      <c r="A87" s="176" t="s">
        <v>218</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32"/>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 style="32" customWidth="1"/>
    <col min="2" max="16384" width="10" style="31"/>
  </cols>
  <sheetData>
    <row r="1" spans="1:6" ht="24" x14ac:dyDescent="0.2">
      <c r="A1" s="180" t="s">
        <v>61</v>
      </c>
    </row>
    <row r="2" spans="1:6" ht="24" x14ac:dyDescent="0.2">
      <c r="A2" s="167" t="s">
        <v>214</v>
      </c>
    </row>
    <row r="3" spans="1:6" x14ac:dyDescent="0.2">
      <c r="A3" s="167" t="s">
        <v>276</v>
      </c>
    </row>
    <row r="4" spans="1:6" s="154" customFormat="1" ht="21.75" customHeight="1" x14ac:dyDescent="0.2">
      <c r="A4" s="88" t="s">
        <v>62</v>
      </c>
      <c r="B4" s="115">
        <f>'BAR BB| Open rates'!B3</f>
        <v>45953</v>
      </c>
      <c r="C4" s="115">
        <f>'BAR BB| Open rates'!C3</f>
        <v>45954</v>
      </c>
      <c r="D4" s="115">
        <f>'BAR BB| Open rates'!D3</f>
        <v>45955</v>
      </c>
      <c r="E4" s="115">
        <f>'BAR BB| Open rates'!E3</f>
        <v>45958</v>
      </c>
      <c r="F4" s="115">
        <f>'BAR BB| Open rates'!F3</f>
        <v>45959</v>
      </c>
    </row>
    <row r="5" spans="1:6" s="154" customFormat="1" ht="21.75" customHeight="1" x14ac:dyDescent="0.2">
      <c r="A5" s="104"/>
      <c r="B5" s="115">
        <f>'BAR BB| Open rates'!B4</f>
        <v>45953</v>
      </c>
      <c r="C5" s="115">
        <f>'BAR BB| Open rates'!C4</f>
        <v>45954</v>
      </c>
      <c r="D5" s="115">
        <f>'BAR BB| Open rates'!D4</f>
        <v>45957</v>
      </c>
      <c r="E5" s="115">
        <f>'BAR BB| Open rates'!E4</f>
        <v>45958</v>
      </c>
      <c r="F5" s="115">
        <f>'BAR BB| Open rates'!F4</f>
        <v>45961</v>
      </c>
    </row>
    <row r="6" spans="1:6" s="154" customFormat="1" x14ac:dyDescent="0.2">
      <c r="A6" s="163" t="s">
        <v>63</v>
      </c>
    </row>
    <row r="7" spans="1:6" s="154" customFormat="1" x14ac:dyDescent="0.2">
      <c r="A7" s="163">
        <v>1</v>
      </c>
      <c r="B7" s="57">
        <f>'BAR BB| Open rates'!B6*0.75*0.87</f>
        <v>19444.5</v>
      </c>
      <c r="C7" s="57">
        <f>'BAR BB| Open rates'!C6*0.75*0.87</f>
        <v>16834.5</v>
      </c>
      <c r="D7" s="57">
        <f>'BAR BB| Open rates'!D6*0.75*0.87</f>
        <v>16834.5</v>
      </c>
      <c r="E7" s="57">
        <f>'BAR BB| Open rates'!E6*0.75*0.87</f>
        <v>19444.5</v>
      </c>
      <c r="F7" s="57">
        <f>'BAR BB| Open rates'!F6*0.75*0.87</f>
        <v>16834.5</v>
      </c>
    </row>
    <row r="8" spans="1:6" s="154" customFormat="1" x14ac:dyDescent="0.2">
      <c r="A8" s="163">
        <v>2</v>
      </c>
      <c r="B8" s="57">
        <f>'BAR BB| Open rates'!B7*0.75*0.87</f>
        <v>21075.75</v>
      </c>
      <c r="C8" s="57">
        <f>'BAR BB| Open rates'!C7*0.75*0.87</f>
        <v>18465.75</v>
      </c>
      <c r="D8" s="57">
        <f>'BAR BB| Open rates'!D7*0.75*0.87</f>
        <v>18465.75</v>
      </c>
      <c r="E8" s="57">
        <f>'BAR BB| Open rates'!E7*0.75*0.87</f>
        <v>21075.75</v>
      </c>
      <c r="F8" s="57">
        <f>'BAR BB| Open rates'!F7*0.75*0.87</f>
        <v>18465.75</v>
      </c>
    </row>
    <row r="9" spans="1:6" s="154" customFormat="1" x14ac:dyDescent="0.2">
      <c r="A9" s="163" t="s">
        <v>175</v>
      </c>
      <c r="B9" s="57"/>
      <c r="C9" s="57"/>
      <c r="D9" s="57"/>
      <c r="E9" s="57"/>
      <c r="F9" s="57"/>
    </row>
    <row r="10" spans="1:6" s="154" customFormat="1" x14ac:dyDescent="0.2">
      <c r="A10" s="163">
        <v>1</v>
      </c>
      <c r="B10" s="57">
        <f>'BAR BB| Open rates'!B9*0.75*0.87</f>
        <v>21402</v>
      </c>
      <c r="C10" s="57">
        <f>'BAR BB| Open rates'!C9*0.75*0.87</f>
        <v>18792</v>
      </c>
      <c r="D10" s="57">
        <f>'BAR BB| Open rates'!D9*0.75*0.87</f>
        <v>18792</v>
      </c>
      <c r="E10" s="57">
        <f>'BAR BB| Open rates'!E9*0.75*0.87</f>
        <v>21402</v>
      </c>
      <c r="F10" s="57">
        <f>'BAR BB| Open rates'!F9*0.75*0.87</f>
        <v>18792</v>
      </c>
    </row>
    <row r="11" spans="1:6" s="154" customFormat="1" x14ac:dyDescent="0.2">
      <c r="A11" s="163">
        <v>2</v>
      </c>
      <c r="B11" s="57">
        <f>'BAR BB| Open rates'!B10*0.75*0.87</f>
        <v>23033.25</v>
      </c>
      <c r="C11" s="57">
        <f>'BAR BB| Open rates'!C10*0.75*0.87</f>
        <v>20423.25</v>
      </c>
      <c r="D11" s="57">
        <f>'BAR BB| Open rates'!D10*0.75*0.87</f>
        <v>20423.25</v>
      </c>
      <c r="E11" s="57">
        <f>'BAR BB| Open rates'!E10*0.75*0.87</f>
        <v>23033.25</v>
      </c>
      <c r="F11" s="57">
        <f>'BAR BB| Open rates'!F10*0.75*0.87</f>
        <v>20423.25</v>
      </c>
    </row>
    <row r="12" spans="1:6" s="154" customFormat="1" x14ac:dyDescent="0.2">
      <c r="A12" s="163" t="s">
        <v>176</v>
      </c>
      <c r="B12" s="57"/>
      <c r="C12" s="57"/>
      <c r="D12" s="57"/>
      <c r="E12" s="57"/>
      <c r="F12" s="57"/>
    </row>
    <row r="13" spans="1:6" s="154" customFormat="1" x14ac:dyDescent="0.2">
      <c r="A13" s="163">
        <v>1</v>
      </c>
      <c r="B13" s="57">
        <f>'BAR BB| Open rates'!B12*0.75*0.87</f>
        <v>23946.75</v>
      </c>
      <c r="C13" s="57">
        <f>'BAR BB| Open rates'!C12*0.75*0.87</f>
        <v>21336.75</v>
      </c>
      <c r="D13" s="57">
        <f>'BAR BB| Open rates'!D12*0.75*0.87</f>
        <v>21336.75</v>
      </c>
      <c r="E13" s="57">
        <f>'BAR BB| Open rates'!E12*0.75*0.87</f>
        <v>23946.75</v>
      </c>
      <c r="F13" s="57">
        <f>'BAR BB| Open rates'!F12*0.75*0.87</f>
        <v>21336.75</v>
      </c>
    </row>
    <row r="14" spans="1:6" s="154" customFormat="1" x14ac:dyDescent="0.2">
      <c r="A14" s="163">
        <v>2</v>
      </c>
      <c r="B14" s="57">
        <f>'BAR BB| Open rates'!B13*0.75*0.87</f>
        <v>25578</v>
      </c>
      <c r="C14" s="57">
        <f>'BAR BB| Open rates'!C13*0.75*0.87</f>
        <v>22968</v>
      </c>
      <c r="D14" s="57">
        <f>'BAR BB| Open rates'!D13*0.75*0.87</f>
        <v>22968</v>
      </c>
      <c r="E14" s="57">
        <f>'BAR BB| Open rates'!E13*0.75*0.87</f>
        <v>25578</v>
      </c>
      <c r="F14" s="57">
        <f>'BAR BB| Open rates'!F13*0.75*0.87</f>
        <v>22968</v>
      </c>
    </row>
    <row r="15" spans="1:6" s="154" customFormat="1" x14ac:dyDescent="0.2">
      <c r="A15" s="193"/>
    </row>
    <row r="16" spans="1:6" x14ac:dyDescent="0.2">
      <c r="A16" s="330" t="s">
        <v>172</v>
      </c>
    </row>
    <row r="17" spans="1:1" x14ac:dyDescent="0.2">
      <c r="A17" s="330"/>
    </row>
    <row r="18" spans="1:1" s="154" customFormat="1" ht="12.75" customHeight="1" x14ac:dyDescent="0.2"/>
    <row r="19" spans="1:1" x14ac:dyDescent="0.2">
      <c r="A19" s="190" t="s">
        <v>83</v>
      </c>
    </row>
    <row r="20" spans="1:1" ht="25.5" customHeight="1" x14ac:dyDescent="0.2">
      <c r="A20" s="185" t="s">
        <v>396</v>
      </c>
    </row>
    <row r="21" spans="1:1" ht="24.75" customHeight="1" x14ac:dyDescent="0.2">
      <c r="A21" s="185" t="s">
        <v>397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398</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00"/>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6.85546875" style="32" customWidth="1"/>
    <col min="2" max="16384" width="10" style="31"/>
  </cols>
  <sheetData>
    <row r="1" spans="1:6" ht="24" x14ac:dyDescent="0.2">
      <c r="A1" s="180" t="s">
        <v>61</v>
      </c>
    </row>
    <row r="2" spans="1:6" x14ac:dyDescent="0.2">
      <c r="A2" s="89"/>
    </row>
    <row r="3" spans="1:6" ht="24" x14ac:dyDescent="0.2">
      <c r="A3" s="167" t="s">
        <v>214</v>
      </c>
    </row>
    <row r="4" spans="1:6" x14ac:dyDescent="0.2">
      <c r="A4" s="167" t="s">
        <v>305</v>
      </c>
    </row>
    <row r="5" spans="1:6" s="154" customFormat="1" ht="21.75" customHeight="1" x14ac:dyDescent="0.2">
      <c r="A5" s="88" t="s">
        <v>62</v>
      </c>
      <c r="B5" s="115">
        <f>'Stay&amp;Get 4=3 | FIT18'!B4</f>
        <v>45953</v>
      </c>
      <c r="C5" s="115">
        <f>'Stay&amp;Get 4=3 | FIT18'!C4</f>
        <v>45954</v>
      </c>
      <c r="D5" s="115">
        <f>'Stay&amp;Get 4=3 | FIT18'!D4</f>
        <v>45955</v>
      </c>
      <c r="E5" s="115">
        <f>'Stay&amp;Get 4=3 | FIT18'!E4</f>
        <v>45958</v>
      </c>
      <c r="F5" s="115">
        <f>'Stay&amp;Get 4=3 | FIT18'!F4</f>
        <v>45959</v>
      </c>
    </row>
    <row r="6" spans="1:6" s="154" customFormat="1" ht="21.75" customHeight="1" x14ac:dyDescent="0.2">
      <c r="A6" s="104"/>
      <c r="B6" s="115">
        <f>'Stay&amp;Get 4=3 | FIT18'!B5</f>
        <v>45953</v>
      </c>
      <c r="C6" s="115">
        <f>'Stay&amp;Get 4=3 | FIT18'!C5</f>
        <v>45954</v>
      </c>
      <c r="D6" s="115">
        <f>'Stay&amp;Get 4=3 | FIT18'!D5</f>
        <v>45957</v>
      </c>
      <c r="E6" s="115">
        <f>'Stay&amp;Get 4=3 | FIT18'!E5</f>
        <v>45958</v>
      </c>
      <c r="F6" s="115">
        <f>'Stay&amp;Get 4=3 | FIT18'!F5</f>
        <v>45961</v>
      </c>
    </row>
    <row r="7" spans="1:6" s="154" customFormat="1" x14ac:dyDescent="0.2">
      <c r="A7" s="163" t="s">
        <v>63</v>
      </c>
    </row>
    <row r="8" spans="1:6" s="154" customFormat="1" x14ac:dyDescent="0.2">
      <c r="A8" s="163">
        <v>1</v>
      </c>
      <c r="B8" s="57">
        <f>'BAR BB| Open rates'!B6*0.75*0.87+25</f>
        <v>19469.5</v>
      </c>
      <c r="C8" s="57">
        <f>'BAR BB| Open rates'!C6*0.75*0.87+25</f>
        <v>16859.5</v>
      </c>
      <c r="D8" s="57">
        <f>'BAR BB| Open rates'!D6*0.75*0.87+25</f>
        <v>16859.5</v>
      </c>
      <c r="E8" s="57">
        <f>'BAR BB| Open rates'!E6*0.75*0.87+25</f>
        <v>19469.5</v>
      </c>
      <c r="F8" s="57">
        <f>'BAR BB| Open rates'!F6*0.75*0.87+25</f>
        <v>16859.5</v>
      </c>
    </row>
    <row r="9" spans="1:6" s="154" customFormat="1" x14ac:dyDescent="0.2">
      <c r="A9" s="163">
        <v>2</v>
      </c>
      <c r="B9" s="57">
        <f>'BAR BB| Open rates'!B7*0.75*0.87+25</f>
        <v>21100.75</v>
      </c>
      <c r="C9" s="57">
        <f>'BAR BB| Open rates'!C7*0.75*0.87+25</f>
        <v>18490.75</v>
      </c>
      <c r="D9" s="57">
        <f>'BAR BB| Open rates'!D7*0.75*0.87+25</f>
        <v>18490.75</v>
      </c>
      <c r="E9" s="57">
        <f>'BAR BB| Open rates'!E7*0.75*0.87+25</f>
        <v>21100.75</v>
      </c>
      <c r="F9" s="57">
        <f>'BAR BB| Open rates'!F7*0.75*0.87+25</f>
        <v>18490.75</v>
      </c>
    </row>
    <row r="10" spans="1:6" s="154" customFormat="1" x14ac:dyDescent="0.2">
      <c r="A10" s="163" t="s">
        <v>175</v>
      </c>
      <c r="B10" s="57"/>
      <c r="C10" s="57"/>
      <c r="D10" s="57"/>
      <c r="E10" s="57"/>
      <c r="F10" s="57"/>
    </row>
    <row r="11" spans="1:6" s="154" customFormat="1" x14ac:dyDescent="0.2">
      <c r="A11" s="163">
        <v>1</v>
      </c>
      <c r="B11" s="57">
        <f>'BAR BB| Open rates'!B9*0.75*0.87+25</f>
        <v>21427</v>
      </c>
      <c r="C11" s="57">
        <f>'BAR BB| Open rates'!C9*0.75*0.87+25</f>
        <v>18817</v>
      </c>
      <c r="D11" s="57">
        <f>'BAR BB| Open rates'!D9*0.75*0.87+25</f>
        <v>18817</v>
      </c>
      <c r="E11" s="57">
        <f>'BAR BB| Open rates'!E9*0.75*0.87+25</f>
        <v>21427</v>
      </c>
      <c r="F11" s="57">
        <f>'BAR BB| Open rates'!F9*0.75*0.87+25</f>
        <v>18817</v>
      </c>
    </row>
    <row r="12" spans="1:6" s="154" customFormat="1" x14ac:dyDescent="0.2">
      <c r="A12" s="163">
        <v>2</v>
      </c>
      <c r="B12" s="57">
        <f>'BAR BB| Open rates'!B10*0.75*0.87+25</f>
        <v>23058.25</v>
      </c>
      <c r="C12" s="57">
        <f>'BAR BB| Open rates'!C10*0.75*0.87+25</f>
        <v>20448.25</v>
      </c>
      <c r="D12" s="57">
        <f>'BAR BB| Open rates'!D10*0.75*0.87+25</f>
        <v>20448.25</v>
      </c>
      <c r="E12" s="57">
        <f>'BAR BB| Open rates'!E10*0.75*0.87+25</f>
        <v>23058.25</v>
      </c>
      <c r="F12" s="57">
        <f>'BAR BB| Open rates'!F10*0.75*0.87+25</f>
        <v>20448.25</v>
      </c>
    </row>
    <row r="13" spans="1:6" s="154" customFormat="1" x14ac:dyDescent="0.2">
      <c r="A13" s="163" t="s">
        <v>176</v>
      </c>
      <c r="B13" s="57"/>
      <c r="C13" s="57"/>
      <c r="D13" s="57"/>
      <c r="E13" s="57"/>
      <c r="F13" s="57"/>
    </row>
    <row r="14" spans="1:6" s="154" customFormat="1" x14ac:dyDescent="0.2">
      <c r="A14" s="163">
        <v>1</v>
      </c>
      <c r="B14" s="57">
        <f>'BAR BB| Open rates'!B12*0.75*0.87+25</f>
        <v>23971.75</v>
      </c>
      <c r="C14" s="57">
        <f>'BAR BB| Open rates'!C12*0.75*0.87+25</f>
        <v>21361.75</v>
      </c>
      <c r="D14" s="57">
        <f>'BAR BB| Open rates'!D12*0.75*0.87+25</f>
        <v>21361.75</v>
      </c>
      <c r="E14" s="57">
        <f>'BAR BB| Open rates'!E12*0.75*0.87+25</f>
        <v>23971.75</v>
      </c>
      <c r="F14" s="57">
        <f>'BAR BB| Open rates'!F12*0.75*0.87+25</f>
        <v>21361.75</v>
      </c>
    </row>
    <row r="15" spans="1:6" s="154" customFormat="1" x14ac:dyDescent="0.2">
      <c r="A15" s="163">
        <v>2</v>
      </c>
      <c r="B15" s="57">
        <f>'BAR BB| Open rates'!B13*0.75*0.87+25</f>
        <v>25603</v>
      </c>
      <c r="C15" s="57">
        <f>'BAR BB| Open rates'!C13*0.75*0.87+25</f>
        <v>22993</v>
      </c>
      <c r="D15" s="57">
        <f>'BAR BB| Open rates'!D13*0.75*0.87+25</f>
        <v>22993</v>
      </c>
      <c r="E15" s="57">
        <f>'BAR BB| Open rates'!E13*0.75*0.87+25</f>
        <v>25603</v>
      </c>
      <c r="F15" s="57">
        <f>'BAR BB| Open rates'!F13*0.75*0.87+25</f>
        <v>22993</v>
      </c>
    </row>
    <row r="16" spans="1:6" s="154" customFormat="1" x14ac:dyDescent="0.2">
      <c r="A16" s="193"/>
    </row>
    <row r="17" spans="1:1" ht="12.75" customHeight="1" x14ac:dyDescent="0.2">
      <c r="A17" s="330" t="s">
        <v>172</v>
      </c>
    </row>
    <row r="18" spans="1:1" x14ac:dyDescent="0.2">
      <c r="A18" s="330"/>
    </row>
    <row r="19" spans="1:1" s="154" customFormat="1" ht="12.75" customHeight="1" x14ac:dyDescent="0.2"/>
    <row r="20" spans="1:1" x14ac:dyDescent="0.2">
      <c r="A20" s="190" t="s">
        <v>83</v>
      </c>
    </row>
    <row r="21" spans="1:1" ht="25.5" customHeight="1" x14ac:dyDescent="0.2">
      <c r="A21" s="185" t="s">
        <v>396</v>
      </c>
    </row>
    <row r="22" spans="1:1" ht="24.75" customHeight="1" x14ac:dyDescent="0.2">
      <c r="A22" s="185"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398</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305</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30" t="s">
        <v>172</v>
      </c>
    </row>
    <row r="18" spans="1:1" x14ac:dyDescent="0.2">
      <c r="A18" s="330"/>
    </row>
    <row r="19" spans="1:1" s="154" customFormat="1" ht="12.75" customHeight="1" x14ac:dyDescent="0.2"/>
    <row r="20" spans="1:1" x14ac:dyDescent="0.2">
      <c r="A20" s="190" t="s">
        <v>83</v>
      </c>
    </row>
    <row r="21" spans="1:1" ht="25.5" customHeight="1" x14ac:dyDescent="0.2">
      <c r="A21" s="185" t="s">
        <v>387</v>
      </c>
    </row>
    <row r="22" spans="1:1" ht="24.75" customHeight="1" x14ac:dyDescent="0.2">
      <c r="A22" s="185" t="s">
        <v>388</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93"/>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5703125" style="32" customWidth="1"/>
    <col min="2" max="16384" width="10" style="31"/>
  </cols>
  <sheetData>
    <row r="1" spans="1:6" ht="24" x14ac:dyDescent="0.2">
      <c r="A1" s="180" t="s">
        <v>61</v>
      </c>
    </row>
    <row r="2" spans="1:6" x14ac:dyDescent="0.2">
      <c r="A2" s="89"/>
    </row>
    <row r="3" spans="1:6" ht="24" x14ac:dyDescent="0.2">
      <c r="A3" s="167" t="s">
        <v>214</v>
      </c>
    </row>
    <row r="4" spans="1:6" x14ac:dyDescent="0.2">
      <c r="A4" s="167" t="s">
        <v>364</v>
      </c>
    </row>
    <row r="5" spans="1:6" s="154" customFormat="1" ht="21.75" customHeight="1" x14ac:dyDescent="0.2">
      <c r="A5" s="88" t="s">
        <v>62</v>
      </c>
      <c r="B5" s="115">
        <f>'Stay&amp;Get 4=3 | FIT18+25'!B5</f>
        <v>45953</v>
      </c>
      <c r="C5" s="115">
        <f>'Stay&amp;Get 4=3 | FIT18+25'!C5</f>
        <v>45954</v>
      </c>
      <c r="D5" s="115">
        <f>'Stay&amp;Get 4=3 | FIT18+25'!D5</f>
        <v>45955</v>
      </c>
      <c r="E5" s="115">
        <f>'Stay&amp;Get 4=3 | FIT18+25'!E5</f>
        <v>45958</v>
      </c>
      <c r="F5" s="115">
        <f>'Stay&amp;Get 4=3 | FIT18+25'!F5</f>
        <v>45959</v>
      </c>
    </row>
    <row r="6" spans="1:6" s="154" customFormat="1" ht="21.75" customHeight="1" x14ac:dyDescent="0.2">
      <c r="A6" s="104"/>
      <c r="B6" s="115">
        <f>'Stay&amp;Get 4=3 | FIT18+25'!B6</f>
        <v>45953</v>
      </c>
      <c r="C6" s="115">
        <f>'Stay&amp;Get 4=3 | FIT18+25'!C6</f>
        <v>45954</v>
      </c>
      <c r="D6" s="115">
        <f>'Stay&amp;Get 4=3 | FIT18+25'!D6</f>
        <v>45957</v>
      </c>
      <c r="E6" s="115">
        <f>'Stay&amp;Get 4=3 | FIT18+25'!E6</f>
        <v>45958</v>
      </c>
      <c r="F6" s="115">
        <f>'Stay&amp;Get 4=3 | FIT18+25'!F6</f>
        <v>45961</v>
      </c>
    </row>
    <row r="7" spans="1:6" s="154" customFormat="1" x14ac:dyDescent="0.2">
      <c r="A7" s="163" t="s">
        <v>63</v>
      </c>
    </row>
    <row r="8" spans="1:6" s="154" customFormat="1" x14ac:dyDescent="0.2">
      <c r="A8" s="163">
        <v>1</v>
      </c>
      <c r="B8" s="57">
        <f>'BAR BB| Open rates'!B6*0.75*0.85</f>
        <v>18997.5</v>
      </c>
      <c r="C8" s="57">
        <f>'BAR BB| Open rates'!C6*0.75*0.85</f>
        <v>16447.5</v>
      </c>
      <c r="D8" s="57">
        <f>'BAR BB| Open rates'!D6*0.75*0.85</f>
        <v>16447.5</v>
      </c>
      <c r="E8" s="57">
        <f>'BAR BB| Open rates'!E6*0.75*0.85</f>
        <v>18997.5</v>
      </c>
      <c r="F8" s="57">
        <f>'BAR BB| Open rates'!F6*0.75*0.85</f>
        <v>16447.5</v>
      </c>
    </row>
    <row r="9" spans="1:6" s="154" customFormat="1" x14ac:dyDescent="0.2">
      <c r="A9" s="163">
        <v>2</v>
      </c>
      <c r="B9" s="57">
        <f>'BAR BB| Open rates'!B7*0.75*0.85</f>
        <v>20591.25</v>
      </c>
      <c r="C9" s="57">
        <f>'BAR BB| Open rates'!C7*0.75*0.85</f>
        <v>18041.25</v>
      </c>
      <c r="D9" s="57">
        <f>'BAR BB| Open rates'!D7*0.75*0.85</f>
        <v>18041.25</v>
      </c>
      <c r="E9" s="57">
        <f>'BAR BB| Open rates'!E7*0.75*0.85</f>
        <v>20591.25</v>
      </c>
      <c r="F9" s="57">
        <f>'BAR BB| Open rates'!F7*0.75*0.85</f>
        <v>18041.25</v>
      </c>
    </row>
    <row r="10" spans="1:6" s="154" customFormat="1" x14ac:dyDescent="0.2">
      <c r="A10" s="163" t="s">
        <v>175</v>
      </c>
      <c r="B10" s="57"/>
      <c r="C10" s="57"/>
      <c r="D10" s="57"/>
      <c r="E10" s="57"/>
      <c r="F10" s="57"/>
    </row>
    <row r="11" spans="1:6" s="154" customFormat="1" x14ac:dyDescent="0.2">
      <c r="A11" s="163">
        <v>1</v>
      </c>
      <c r="B11" s="57">
        <f>'BAR BB| Open rates'!B9*0.75*0.85</f>
        <v>20910</v>
      </c>
      <c r="C11" s="57">
        <f>'BAR BB| Open rates'!C9*0.75*0.85</f>
        <v>18360</v>
      </c>
      <c r="D11" s="57">
        <f>'BAR BB| Open rates'!D9*0.75*0.85</f>
        <v>18360</v>
      </c>
      <c r="E11" s="57">
        <f>'BAR BB| Open rates'!E9*0.75*0.85</f>
        <v>20910</v>
      </c>
      <c r="F11" s="57">
        <f>'BAR BB| Open rates'!F9*0.75*0.85</f>
        <v>18360</v>
      </c>
    </row>
    <row r="12" spans="1:6" s="154" customFormat="1" x14ac:dyDescent="0.2">
      <c r="A12" s="163">
        <v>2</v>
      </c>
      <c r="B12" s="57">
        <f>'BAR BB| Open rates'!B10*0.75*0.85</f>
        <v>22503.75</v>
      </c>
      <c r="C12" s="57">
        <f>'BAR BB| Open rates'!C10*0.75*0.85</f>
        <v>19953.75</v>
      </c>
      <c r="D12" s="57">
        <f>'BAR BB| Open rates'!D10*0.75*0.85</f>
        <v>19953.75</v>
      </c>
      <c r="E12" s="57">
        <f>'BAR BB| Open rates'!E10*0.75*0.85</f>
        <v>22503.75</v>
      </c>
      <c r="F12" s="57">
        <f>'BAR BB| Open rates'!F10*0.75*0.85</f>
        <v>19953.75</v>
      </c>
    </row>
    <row r="13" spans="1:6" s="154" customFormat="1" x14ac:dyDescent="0.2">
      <c r="A13" s="163" t="s">
        <v>176</v>
      </c>
      <c r="B13" s="57"/>
      <c r="C13" s="57"/>
      <c r="D13" s="57"/>
      <c r="E13" s="57"/>
      <c r="F13" s="57"/>
    </row>
    <row r="14" spans="1:6" s="154" customFormat="1" x14ac:dyDescent="0.2">
      <c r="A14" s="163">
        <v>1</v>
      </c>
      <c r="B14" s="57">
        <f>'BAR BB| Open rates'!B12*0.75*0.85</f>
        <v>23396.25</v>
      </c>
      <c r="C14" s="57">
        <f>'BAR BB| Open rates'!C12*0.75*0.85</f>
        <v>20846.25</v>
      </c>
      <c r="D14" s="57">
        <f>'BAR BB| Open rates'!D12*0.75*0.85</f>
        <v>20846.25</v>
      </c>
      <c r="E14" s="57">
        <f>'BAR BB| Open rates'!E12*0.75*0.85</f>
        <v>23396.25</v>
      </c>
      <c r="F14" s="57">
        <f>'BAR BB| Open rates'!F12*0.75*0.85</f>
        <v>20846.25</v>
      </c>
    </row>
    <row r="15" spans="1:6" s="154" customFormat="1" x14ac:dyDescent="0.2">
      <c r="A15" s="163">
        <v>2</v>
      </c>
      <c r="B15" s="57">
        <f>'BAR BB| Open rates'!B13*0.75*0.85</f>
        <v>24990</v>
      </c>
      <c r="C15" s="57">
        <f>'BAR BB| Open rates'!C13*0.75*0.85</f>
        <v>22440</v>
      </c>
      <c r="D15" s="57">
        <f>'BAR BB| Open rates'!D13*0.75*0.85</f>
        <v>22440</v>
      </c>
      <c r="E15" s="57">
        <f>'BAR BB| Open rates'!E13*0.75*0.85</f>
        <v>24990</v>
      </c>
      <c r="F15" s="57">
        <f>'BAR BB| Open rates'!F13*0.75*0.85</f>
        <v>22440</v>
      </c>
    </row>
    <row r="16" spans="1:6" s="154" customFormat="1" x14ac:dyDescent="0.2">
      <c r="A16" s="193"/>
    </row>
    <row r="17" spans="1:1" ht="12.75" customHeight="1" x14ac:dyDescent="0.2">
      <c r="A17" s="330" t="s">
        <v>172</v>
      </c>
    </row>
    <row r="18" spans="1:1" x14ac:dyDescent="0.2">
      <c r="A18" s="330"/>
    </row>
    <row r="19" spans="1:1" s="154" customFormat="1" ht="12.75" customHeight="1" x14ac:dyDescent="0.2"/>
    <row r="20" spans="1:1" x14ac:dyDescent="0.2">
      <c r="A20" s="190" t="s">
        <v>83</v>
      </c>
    </row>
    <row r="21" spans="1:1" ht="25.5" customHeight="1" x14ac:dyDescent="0.2">
      <c r="A21" s="185" t="s">
        <v>396</v>
      </c>
    </row>
    <row r="22" spans="1:1" ht="24.75" customHeight="1" x14ac:dyDescent="0.2">
      <c r="A22" s="185"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398</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75"/>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37.42578125" style="32" customWidth="1"/>
    <col min="2" max="16384" width="10" style="31"/>
  </cols>
  <sheetData>
    <row r="1" spans="1:6" ht="24" x14ac:dyDescent="0.2">
      <c r="A1" s="180" t="s">
        <v>61</v>
      </c>
    </row>
    <row r="2" spans="1:6" ht="24" x14ac:dyDescent="0.2">
      <c r="A2" s="167" t="s">
        <v>214</v>
      </c>
    </row>
    <row r="3" spans="1:6" x14ac:dyDescent="0.2">
      <c r="A3" s="167" t="s">
        <v>199</v>
      </c>
    </row>
    <row r="4" spans="1:6" s="154" customFormat="1" ht="21.75" customHeight="1" x14ac:dyDescent="0.2">
      <c r="A4" s="88" t="s">
        <v>62</v>
      </c>
      <c r="B4" s="115">
        <f>'Stay&amp;Get 4=3 | FIT20 Мант '!B5</f>
        <v>45953</v>
      </c>
      <c r="C4" s="115">
        <f>'Stay&amp;Get 4=3 | FIT20 Мант '!C5</f>
        <v>45954</v>
      </c>
      <c r="D4" s="115">
        <f>'Stay&amp;Get 4=3 | FIT20 Мант '!D5</f>
        <v>45955</v>
      </c>
      <c r="E4" s="115">
        <f>'Stay&amp;Get 4=3 | FIT20 Мант '!E5</f>
        <v>45958</v>
      </c>
      <c r="F4" s="115">
        <f>'Stay&amp;Get 4=3 | FIT20 Мант '!F5</f>
        <v>45959</v>
      </c>
    </row>
    <row r="5" spans="1:6" s="154" customFormat="1" ht="21.75" customHeight="1" x14ac:dyDescent="0.2">
      <c r="A5" s="104"/>
      <c r="B5" s="115">
        <f>'Stay&amp;Get 4=3 | FIT20 Мант '!B6</f>
        <v>45953</v>
      </c>
      <c r="C5" s="115">
        <f>'Stay&amp;Get 4=3 | FIT20 Мант '!C6</f>
        <v>45954</v>
      </c>
      <c r="D5" s="115">
        <f>'Stay&amp;Get 4=3 | FIT20 Мант '!D6</f>
        <v>45957</v>
      </c>
      <c r="E5" s="115">
        <f>'Stay&amp;Get 4=3 | FIT20 Мант '!E6</f>
        <v>45958</v>
      </c>
      <c r="F5" s="115">
        <f>'Stay&amp;Get 4=3 | FIT20 Мант '!F6</f>
        <v>45961</v>
      </c>
    </row>
    <row r="6" spans="1:6" s="154" customFormat="1" x14ac:dyDescent="0.2">
      <c r="A6" s="163" t="s">
        <v>63</v>
      </c>
    </row>
    <row r="7" spans="1:6" s="154" customFormat="1" x14ac:dyDescent="0.2">
      <c r="A7" s="163">
        <v>1</v>
      </c>
      <c r="B7" s="57">
        <f>'BAR BB| Open rates'!B6*0.75*0.9</f>
        <v>20115</v>
      </c>
      <c r="C7" s="57">
        <f>'BAR BB| Open rates'!C6*0.75*0.9</f>
        <v>17415</v>
      </c>
      <c r="D7" s="57">
        <f>'BAR BB| Open rates'!D6*0.75*0.9</f>
        <v>17415</v>
      </c>
      <c r="E7" s="57">
        <f>'BAR BB| Open rates'!E6*0.75*0.9</f>
        <v>20115</v>
      </c>
      <c r="F7" s="57">
        <f>'BAR BB| Open rates'!F6*0.75*0.9</f>
        <v>17415</v>
      </c>
    </row>
    <row r="8" spans="1:6" s="154" customFormat="1" x14ac:dyDescent="0.2">
      <c r="A8" s="163">
        <v>2</v>
      </c>
      <c r="B8" s="57">
        <f>'BAR BB| Open rates'!B7*0.75*0.9</f>
        <v>21802.5</v>
      </c>
      <c r="C8" s="57">
        <f>'BAR BB| Open rates'!C7*0.75*0.9</f>
        <v>19102.5</v>
      </c>
      <c r="D8" s="57">
        <f>'BAR BB| Open rates'!D7*0.75*0.9</f>
        <v>19102.5</v>
      </c>
      <c r="E8" s="57">
        <f>'BAR BB| Open rates'!E7*0.75*0.9</f>
        <v>21802.5</v>
      </c>
      <c r="F8" s="57">
        <f>'BAR BB| Open rates'!F7*0.75*0.9</f>
        <v>19102.5</v>
      </c>
    </row>
    <row r="9" spans="1:6" s="154" customFormat="1" x14ac:dyDescent="0.2">
      <c r="A9" s="163" t="s">
        <v>175</v>
      </c>
      <c r="B9" s="57"/>
      <c r="C9" s="57"/>
      <c r="D9" s="57"/>
      <c r="E9" s="57"/>
      <c r="F9" s="57"/>
    </row>
    <row r="10" spans="1:6" s="154" customFormat="1" x14ac:dyDescent="0.2">
      <c r="A10" s="163">
        <v>1</v>
      </c>
      <c r="B10" s="57">
        <f>'BAR BB| Open rates'!B9*0.75*0.9</f>
        <v>22140</v>
      </c>
      <c r="C10" s="57">
        <f>'BAR BB| Open rates'!C9*0.75*0.9</f>
        <v>19440</v>
      </c>
      <c r="D10" s="57">
        <f>'BAR BB| Open rates'!D9*0.75*0.9</f>
        <v>19440</v>
      </c>
      <c r="E10" s="57">
        <f>'BAR BB| Open rates'!E9*0.75*0.9</f>
        <v>22140</v>
      </c>
      <c r="F10" s="57">
        <f>'BAR BB| Open rates'!F9*0.75*0.9</f>
        <v>19440</v>
      </c>
    </row>
    <row r="11" spans="1:6" s="154" customFormat="1" x14ac:dyDescent="0.2">
      <c r="A11" s="163">
        <v>2</v>
      </c>
      <c r="B11" s="57">
        <f>'BAR BB| Open rates'!B10*0.75*0.9</f>
        <v>23827.5</v>
      </c>
      <c r="C11" s="57">
        <f>'BAR BB| Open rates'!C10*0.75*0.9</f>
        <v>21127.5</v>
      </c>
      <c r="D11" s="57">
        <f>'BAR BB| Open rates'!D10*0.75*0.9</f>
        <v>21127.5</v>
      </c>
      <c r="E11" s="57">
        <f>'BAR BB| Open rates'!E10*0.75*0.9</f>
        <v>23827.5</v>
      </c>
      <c r="F11" s="57">
        <f>'BAR BB| Open rates'!F10*0.75*0.9</f>
        <v>21127.5</v>
      </c>
    </row>
    <row r="12" spans="1:6" s="154" customFormat="1" x14ac:dyDescent="0.2">
      <c r="A12" s="163" t="s">
        <v>176</v>
      </c>
      <c r="B12" s="57"/>
      <c r="C12" s="57"/>
      <c r="D12" s="57"/>
      <c r="E12" s="57"/>
      <c r="F12" s="57"/>
    </row>
    <row r="13" spans="1:6" s="154" customFormat="1" x14ac:dyDescent="0.2">
      <c r="A13" s="163">
        <v>1</v>
      </c>
      <c r="B13" s="57">
        <f>'BAR BB| Open rates'!B12*0.75*0.9</f>
        <v>24772.5</v>
      </c>
      <c r="C13" s="57">
        <f>'BAR BB| Open rates'!C12*0.75*0.9</f>
        <v>22072.5</v>
      </c>
      <c r="D13" s="57">
        <f>'BAR BB| Open rates'!D12*0.75*0.9</f>
        <v>22072.5</v>
      </c>
      <c r="E13" s="57">
        <f>'BAR BB| Open rates'!E12*0.75*0.9</f>
        <v>24772.5</v>
      </c>
      <c r="F13" s="57">
        <f>'BAR BB| Open rates'!F12*0.75*0.9</f>
        <v>22072.5</v>
      </c>
    </row>
    <row r="14" spans="1:6" s="154" customFormat="1" x14ac:dyDescent="0.2">
      <c r="A14" s="163">
        <v>2</v>
      </c>
      <c r="B14" s="57">
        <f>'BAR BB| Open rates'!B13*0.75*0.9</f>
        <v>26460</v>
      </c>
      <c r="C14" s="57">
        <f>'BAR BB| Open rates'!C13*0.75*0.9</f>
        <v>23760</v>
      </c>
      <c r="D14" s="57">
        <f>'BAR BB| Open rates'!D13*0.75*0.9</f>
        <v>23760</v>
      </c>
      <c r="E14" s="57">
        <f>'BAR BB| Open rates'!E13*0.75*0.9</f>
        <v>26460</v>
      </c>
      <c r="F14" s="57">
        <f>'BAR BB| Open rates'!F13*0.75*0.9</f>
        <v>23760</v>
      </c>
    </row>
    <row r="15" spans="1:6" x14ac:dyDescent="0.2">
      <c r="A15" s="89"/>
    </row>
    <row r="16" spans="1:6" ht="12.75" customHeight="1" x14ac:dyDescent="0.2">
      <c r="A16" s="330" t="s">
        <v>172</v>
      </c>
    </row>
    <row r="17" spans="1:1" x14ac:dyDescent="0.2">
      <c r="A17" s="330"/>
    </row>
    <row r="18" spans="1:1" s="154" customFormat="1" ht="12.75" customHeight="1" x14ac:dyDescent="0.2"/>
    <row r="19" spans="1:1" x14ac:dyDescent="0.2">
      <c r="A19" s="190" t="s">
        <v>83</v>
      </c>
    </row>
    <row r="20" spans="1:1" ht="25.5" customHeight="1" x14ac:dyDescent="0.2">
      <c r="A20" s="185" t="s">
        <v>396</v>
      </c>
    </row>
    <row r="21" spans="1:1" ht="24.75" customHeight="1" x14ac:dyDescent="0.2">
      <c r="A21" s="185" t="s">
        <v>397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398</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30" t="s">
        <v>172</v>
      </c>
    </row>
    <row r="35" spans="1:1" s="36" customFormat="1" ht="12" customHeight="1" x14ac:dyDescent="0.2">
      <c r="A35" s="330"/>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31" t="s">
        <v>272</v>
      </c>
    </row>
    <row r="47" spans="1:1" x14ac:dyDescent="0.2">
      <c r="A47" s="332"/>
    </row>
    <row r="48" spans="1:1" x14ac:dyDescent="0.2">
      <c r="A48" s="332"/>
    </row>
    <row r="49" spans="1:1" x14ac:dyDescent="0.2">
      <c r="A49" s="332"/>
    </row>
    <row r="50" spans="1:1" x14ac:dyDescent="0.2">
      <c r="A50" s="332"/>
    </row>
    <row r="51" spans="1:1" ht="36" customHeight="1" x14ac:dyDescent="0.2">
      <c r="A51" s="332"/>
    </row>
    <row r="52" spans="1:1" x14ac:dyDescent="0.2">
      <c r="A52" s="332"/>
    </row>
    <row r="53" spans="1:1" x14ac:dyDescent="0.2">
      <c r="A53" s="332"/>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113"/>
  <sheetViews>
    <sheetView workbookViewId="0">
      <pane xSplit="1" topLeftCell="B1" activePane="topRight" state="frozen"/>
      <selection activeCell="A10" sqref="A10"/>
      <selection pane="topRight" activeCell="A34" sqref="A34"/>
    </sheetView>
  </sheetViews>
  <sheetFormatPr defaultColWidth="10" defaultRowHeight="12.75" x14ac:dyDescent="0.2"/>
  <cols>
    <col min="1" max="1" width="38.5703125" style="32" customWidth="1"/>
    <col min="2" max="16384" width="10" style="31"/>
  </cols>
  <sheetData>
    <row r="1" spans="1:2" ht="24" x14ac:dyDescent="0.2">
      <c r="A1" s="180" t="s">
        <v>61</v>
      </c>
    </row>
    <row r="2" spans="1:2" ht="24" x14ac:dyDescent="0.2">
      <c r="A2" s="167" t="s">
        <v>214</v>
      </c>
    </row>
    <row r="3" spans="1:2" x14ac:dyDescent="0.2">
      <c r="A3" s="167" t="s">
        <v>192</v>
      </c>
    </row>
    <row r="4" spans="1:2" s="154" customFormat="1" ht="21.75" customHeight="1" x14ac:dyDescent="0.2">
      <c r="A4" s="88" t="s">
        <v>62</v>
      </c>
      <c r="B4" s="115">
        <f>'Stay&amp;Get 4=3 | FIT18'!F4</f>
        <v>45959</v>
      </c>
    </row>
    <row r="5" spans="1:2" s="154" customFormat="1" ht="21.75" customHeight="1" x14ac:dyDescent="0.2">
      <c r="A5" s="104"/>
      <c r="B5" s="115">
        <f>'Stay&amp;Get 4=3 | FIT18'!F5</f>
        <v>45961</v>
      </c>
    </row>
    <row r="6" spans="1:2" s="154" customFormat="1" x14ac:dyDescent="0.2">
      <c r="A6" s="145" t="s">
        <v>63</v>
      </c>
    </row>
    <row r="7" spans="1:2" s="154" customFormat="1" x14ac:dyDescent="0.2">
      <c r="A7" s="145">
        <v>1</v>
      </c>
      <c r="B7" s="57">
        <f>'BAR BB| Open rates'!F6*0.75</f>
        <v>19350</v>
      </c>
    </row>
    <row r="8" spans="1:2" s="154" customFormat="1" x14ac:dyDescent="0.2">
      <c r="A8" s="145">
        <v>2</v>
      </c>
      <c r="B8" s="57">
        <f>'BAR BB| Open rates'!F7*0.75</f>
        <v>21225</v>
      </c>
    </row>
    <row r="9" spans="1:2" s="154" customFormat="1" x14ac:dyDescent="0.2">
      <c r="A9" s="145" t="s">
        <v>175</v>
      </c>
      <c r="B9" s="57"/>
    </row>
    <row r="10" spans="1:2" s="154" customFormat="1" x14ac:dyDescent="0.2">
      <c r="A10" s="145">
        <v>1</v>
      </c>
      <c r="B10" s="57">
        <f>'BAR BB| Open rates'!F9*0.75</f>
        <v>21600</v>
      </c>
    </row>
    <row r="11" spans="1:2" s="154" customFormat="1" x14ac:dyDescent="0.2">
      <c r="A11" s="145">
        <v>2</v>
      </c>
      <c r="B11" s="57">
        <f>'BAR BB| Open rates'!F10*0.75</f>
        <v>23475</v>
      </c>
    </row>
    <row r="12" spans="1:2" s="154" customFormat="1" x14ac:dyDescent="0.2">
      <c r="A12" s="145" t="s">
        <v>176</v>
      </c>
      <c r="B12" s="57"/>
    </row>
    <row r="13" spans="1:2" s="154" customFormat="1" x14ac:dyDescent="0.2">
      <c r="A13" s="145">
        <v>1</v>
      </c>
      <c r="B13" s="57">
        <f>'BAR BB| Open rates'!F12*0.75</f>
        <v>24525</v>
      </c>
    </row>
    <row r="14" spans="1:2" s="154" customFormat="1" x14ac:dyDescent="0.2">
      <c r="A14" s="145">
        <v>2</v>
      </c>
      <c r="B14" s="57">
        <f>'BAR BB| Open rates'!F13*0.75</f>
        <v>26400</v>
      </c>
    </row>
    <row r="15" spans="1:2" x14ac:dyDescent="0.2">
      <c r="A15" s="89"/>
    </row>
    <row r="16" spans="1:2" x14ac:dyDescent="0.2">
      <c r="A16" s="168"/>
    </row>
    <row r="17" spans="1:1" ht="12.75" customHeight="1" x14ac:dyDescent="0.2">
      <c r="A17" s="330" t="s">
        <v>172</v>
      </c>
    </row>
    <row r="18" spans="1:1" x14ac:dyDescent="0.2">
      <c r="A18" s="330"/>
    </row>
    <row r="19" spans="1:1" s="154" customFormat="1" ht="12.75" customHeight="1" x14ac:dyDescent="0.2"/>
    <row r="20" spans="1:1" x14ac:dyDescent="0.2">
      <c r="A20" s="190" t="s">
        <v>83</v>
      </c>
    </row>
    <row r="21" spans="1:1" ht="25.5" customHeight="1" x14ac:dyDescent="0.2">
      <c r="A21" s="185" t="s">
        <v>396</v>
      </c>
    </row>
    <row r="22" spans="1:1" ht="24.75" customHeight="1" x14ac:dyDescent="0.2">
      <c r="A22" s="185" t="s">
        <v>397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436</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U654"/>
  <sheetViews>
    <sheetView workbookViewId="0">
      <pane xSplit="1" ySplit="5" topLeftCell="B6" activePane="bottomRight" state="frozen"/>
      <selection pane="topRight" activeCell="B1" sqref="B1"/>
      <selection pane="bottomLeft" activeCell="A5" sqref="A5"/>
      <selection pane="bottomRight" activeCell="T4" sqref="T4:U5"/>
    </sheetView>
  </sheetViews>
  <sheetFormatPr defaultColWidth="9.85546875" defaultRowHeight="12.75" x14ac:dyDescent="0.2"/>
  <cols>
    <col min="1" max="1" width="36.85546875" style="32" customWidth="1"/>
    <col min="2" max="16384" width="9.85546875" style="32"/>
  </cols>
  <sheetData>
    <row r="1" spans="1:21" x14ac:dyDescent="0.2">
      <c r="A1" s="63" t="s">
        <v>61</v>
      </c>
    </row>
    <row r="2" spans="1:21" x14ac:dyDescent="0.2">
      <c r="A2" s="11" t="s">
        <v>421</v>
      </c>
    </row>
    <row r="3" spans="1:21" x14ac:dyDescent="0.2">
      <c r="A3" s="11" t="s">
        <v>276</v>
      </c>
    </row>
    <row r="4" spans="1:21"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c r="R4" s="115">
        <f>'BAR BB| Open rates'!R3</f>
        <v>45992</v>
      </c>
      <c r="S4" s="115">
        <f>'BAR BB| Open rates'!S3</f>
        <v>45996</v>
      </c>
      <c r="T4" s="115">
        <f>'BAR BB| Open rates'!T3</f>
        <v>45998</v>
      </c>
      <c r="U4" s="115">
        <f>'BAR BB| Open rates'!U3</f>
        <v>46003</v>
      </c>
    </row>
    <row r="5" spans="1:21"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c r="R5" s="115">
        <f>'BAR BB| Open rates'!R4</f>
        <v>45995</v>
      </c>
      <c r="S5" s="115">
        <f>'BAR BB| Open rates'!S4</f>
        <v>45997</v>
      </c>
      <c r="T5" s="115">
        <f>'BAR BB| Open rates'!T4</f>
        <v>46002</v>
      </c>
      <c r="U5" s="115">
        <f>'BAR BB| Open rates'!U4</f>
        <v>46003</v>
      </c>
    </row>
    <row r="6" spans="1:21" s="33" customFormat="1" ht="11.25" customHeight="1" x14ac:dyDescent="0.2">
      <c r="A6" s="236" t="s">
        <v>63</v>
      </c>
      <c r="B6" s="115"/>
      <c r="C6" s="115"/>
      <c r="D6" s="115"/>
      <c r="E6" s="115"/>
      <c r="F6" s="115"/>
      <c r="G6" s="115"/>
      <c r="H6" s="115"/>
      <c r="I6" s="115"/>
      <c r="J6" s="115"/>
      <c r="K6" s="115"/>
      <c r="L6" s="115"/>
      <c r="M6" s="115"/>
      <c r="N6" s="115"/>
      <c r="O6" s="115"/>
      <c r="P6" s="115"/>
      <c r="Q6" s="115"/>
      <c r="R6" s="115"/>
      <c r="S6" s="115"/>
      <c r="T6" s="115"/>
      <c r="U6" s="115"/>
    </row>
    <row r="7" spans="1:21" s="33" customFormat="1" ht="12.75" customHeight="1" x14ac:dyDescent="0.2">
      <c r="A7" s="237">
        <v>1</v>
      </c>
      <c r="B7" s="57">
        <f>'BAR BB| Open rates'!B6*0.8*0.87</f>
        <v>20740.8</v>
      </c>
      <c r="C7" s="57">
        <f>'BAR BB| Open rates'!C6*0.8*0.87</f>
        <v>17956.8</v>
      </c>
      <c r="D7" s="57">
        <f>'BAR BB| Open rates'!D6*0.8*0.87</f>
        <v>17956.8</v>
      </c>
      <c r="E7" s="57">
        <f>'BAR BB| Open rates'!E6*0.8*0.87</f>
        <v>20740.8</v>
      </c>
      <c r="F7" s="57">
        <f>'BAR BB| Open rates'!F6*0.8*0.87</f>
        <v>17956.8</v>
      </c>
      <c r="G7" s="57">
        <f>'BAR BB| Open rates'!G6*0.8*0.87</f>
        <v>17956.8</v>
      </c>
      <c r="H7" s="57">
        <f>'BAR BB| Open rates'!H6*0.8*0.87</f>
        <v>13084.8</v>
      </c>
      <c r="I7" s="57">
        <f>'BAR BB| Open rates'!I6*0.8*0.87</f>
        <v>11553.6</v>
      </c>
      <c r="J7" s="57">
        <f>'BAR BB| Open rates'!J6*0.8*0.87</f>
        <v>10370.4</v>
      </c>
      <c r="K7" s="57">
        <f>'BAR BB| Open rates'!K6*0.8*0.87</f>
        <v>8978.4</v>
      </c>
      <c r="L7" s="57">
        <f>'BAR BB| Open rates'!L6*0.8*0.87</f>
        <v>10370.4</v>
      </c>
      <c r="M7" s="57">
        <f>'BAR BB| Open rates'!M6*0.8*0.87</f>
        <v>8978.4</v>
      </c>
      <c r="N7" s="57">
        <f>'BAR BB| Open rates'!N6*0.8*0.87</f>
        <v>10370.4</v>
      </c>
      <c r="O7" s="57">
        <f>'BAR BB| Open rates'!O6*0.8*0.87</f>
        <v>8978.4</v>
      </c>
      <c r="P7" s="57">
        <f>'BAR BB| Open rates'!P6*0.8*0.87</f>
        <v>10370.4</v>
      </c>
      <c r="Q7" s="57">
        <f>'BAR BB| Open rates'!Q6*0.8*0.87</f>
        <v>8978.4</v>
      </c>
      <c r="R7" s="57">
        <f>'BAR BB| Open rates'!R6*0.8*0.87</f>
        <v>8978.4</v>
      </c>
      <c r="S7" s="57">
        <f>'BAR BB| Open rates'!S6*0.8*0.87</f>
        <v>10370.4</v>
      </c>
      <c r="T7" s="57">
        <f>'BAR BB| Open rates'!T6*0.8*0.87</f>
        <v>8978.4</v>
      </c>
      <c r="U7" s="57">
        <f>'BAR BB| Open rates'!U6*0.8*0.87</f>
        <v>10370.4</v>
      </c>
    </row>
    <row r="8" spans="1:21" s="33" customFormat="1" ht="12.75" customHeight="1" x14ac:dyDescent="0.2">
      <c r="A8" s="237">
        <v>2</v>
      </c>
      <c r="B8" s="57">
        <f>'BAR BB| Open rates'!B7*0.8*0.87</f>
        <v>22480.799999999999</v>
      </c>
      <c r="C8" s="57">
        <f>'BAR BB| Open rates'!C7*0.8*0.87</f>
        <v>19696.8</v>
      </c>
      <c r="D8" s="57">
        <f>'BAR BB| Open rates'!D7*0.8*0.87</f>
        <v>19696.8</v>
      </c>
      <c r="E8" s="57">
        <f>'BAR BB| Open rates'!E7*0.8*0.87</f>
        <v>22480.799999999999</v>
      </c>
      <c r="F8" s="57">
        <f>'BAR BB| Open rates'!F7*0.8*0.87</f>
        <v>19696.8</v>
      </c>
      <c r="G8" s="57">
        <f>'BAR BB| Open rates'!G7*0.8*0.87</f>
        <v>19696.8</v>
      </c>
      <c r="H8" s="57">
        <f>'BAR BB| Open rates'!H7*0.8*0.87</f>
        <v>14824.8</v>
      </c>
      <c r="I8" s="57">
        <f>'BAR BB| Open rates'!I7*0.8*0.87</f>
        <v>13293.6</v>
      </c>
      <c r="J8" s="57">
        <f>'BAR BB| Open rates'!J7*0.8*0.87</f>
        <v>12110.4</v>
      </c>
      <c r="K8" s="57">
        <f>'BAR BB| Open rates'!K7*0.8*0.87</f>
        <v>10718.4</v>
      </c>
      <c r="L8" s="57">
        <f>'BAR BB| Open rates'!L7*0.8*0.87</f>
        <v>12110.4</v>
      </c>
      <c r="M8" s="57">
        <f>'BAR BB| Open rates'!M7*0.8*0.87</f>
        <v>10718.4</v>
      </c>
      <c r="N8" s="57">
        <f>'BAR BB| Open rates'!N7*0.8*0.87</f>
        <v>12110.4</v>
      </c>
      <c r="O8" s="57">
        <f>'BAR BB| Open rates'!O7*0.8*0.87</f>
        <v>10718.4</v>
      </c>
      <c r="P8" s="57">
        <f>'BAR BB| Open rates'!P7*0.8*0.87</f>
        <v>12110.4</v>
      </c>
      <c r="Q8" s="57">
        <f>'BAR BB| Open rates'!Q7*0.8*0.87</f>
        <v>10718.4</v>
      </c>
      <c r="R8" s="57">
        <f>'BAR BB| Open rates'!R7*0.8*0.87</f>
        <v>10718.4</v>
      </c>
      <c r="S8" s="57">
        <f>'BAR BB| Open rates'!S7*0.8*0.87</f>
        <v>12110.4</v>
      </c>
      <c r="T8" s="57">
        <f>'BAR BB| Open rates'!T7*0.8*0.87</f>
        <v>10718.4</v>
      </c>
      <c r="U8" s="57">
        <f>'BAR BB| Open rates'!U7*0.8*0.87</f>
        <v>12110.4</v>
      </c>
    </row>
    <row r="9" spans="1:21" s="33" customFormat="1" ht="15.75" customHeight="1" x14ac:dyDescent="0.2">
      <c r="A9" s="236" t="s">
        <v>175</v>
      </c>
      <c r="B9" s="57"/>
      <c r="C9" s="57"/>
      <c r="D9" s="57"/>
      <c r="E9" s="57"/>
      <c r="F9" s="57"/>
      <c r="G9" s="57"/>
      <c r="H9" s="57"/>
      <c r="I9" s="57"/>
      <c r="J9" s="57"/>
      <c r="K9" s="57"/>
      <c r="L9" s="57"/>
      <c r="M9" s="57"/>
      <c r="N9" s="57"/>
      <c r="O9" s="57"/>
      <c r="P9" s="57"/>
      <c r="Q9" s="57"/>
      <c r="R9" s="57"/>
      <c r="S9" s="57"/>
      <c r="T9" s="57"/>
      <c r="U9" s="57"/>
    </row>
    <row r="10" spans="1:21" s="33" customFormat="1" ht="16.5" customHeight="1" x14ac:dyDescent="0.2">
      <c r="A10" s="237">
        <v>1</v>
      </c>
      <c r="B10" s="57">
        <f>'BAR BB| Open rates'!B9*0.8*0.87</f>
        <v>22828.799999999999</v>
      </c>
      <c r="C10" s="57">
        <f>'BAR BB| Open rates'!C9*0.8*0.87</f>
        <v>20044.8</v>
      </c>
      <c r="D10" s="57">
        <f>'BAR BB| Open rates'!D9*0.8*0.87</f>
        <v>20044.8</v>
      </c>
      <c r="E10" s="57">
        <f>'BAR BB| Open rates'!E9*0.8*0.87</f>
        <v>22828.799999999999</v>
      </c>
      <c r="F10" s="57">
        <f>'BAR BB| Open rates'!F9*0.8*0.87</f>
        <v>20044.8</v>
      </c>
      <c r="G10" s="57">
        <f>'BAR BB| Open rates'!G9*0.8*0.87</f>
        <v>20044.8</v>
      </c>
      <c r="H10" s="57">
        <f>'BAR BB| Open rates'!H9*0.8*0.87</f>
        <v>15172.8</v>
      </c>
      <c r="I10" s="57">
        <f>'BAR BB| Open rates'!I9*0.8*0.87</f>
        <v>13641.6</v>
      </c>
      <c r="J10" s="57">
        <f>'BAR BB| Open rates'!J9*0.8*0.87</f>
        <v>12458.4</v>
      </c>
      <c r="K10" s="57">
        <f>'BAR BB| Open rates'!K9*0.8*0.87</f>
        <v>11066.4</v>
      </c>
      <c r="L10" s="57">
        <f>'BAR BB| Open rates'!L9*0.8*0.87</f>
        <v>12458.4</v>
      </c>
      <c r="M10" s="57">
        <f>'BAR BB| Open rates'!M9*0.8*0.87</f>
        <v>11066.4</v>
      </c>
      <c r="N10" s="57">
        <f>'BAR BB| Open rates'!N9*0.8*0.87</f>
        <v>12458.4</v>
      </c>
      <c r="O10" s="57">
        <f>'BAR BB| Open rates'!O9*0.8*0.87</f>
        <v>11066.4</v>
      </c>
      <c r="P10" s="57">
        <f>'BAR BB| Open rates'!P9*0.8*0.87</f>
        <v>12458.4</v>
      </c>
      <c r="Q10" s="57">
        <f>'BAR BB| Open rates'!Q9*0.8*0.87</f>
        <v>11066.4</v>
      </c>
      <c r="R10" s="57">
        <f>'BAR BB| Open rates'!R9*0.8*0.87</f>
        <v>11066.4</v>
      </c>
      <c r="S10" s="57">
        <f>'BAR BB| Open rates'!S9*0.8*0.87</f>
        <v>12458.4</v>
      </c>
      <c r="T10" s="57">
        <f>'BAR BB| Open rates'!T9*0.8*0.87</f>
        <v>11066.4</v>
      </c>
      <c r="U10" s="57">
        <f>'BAR BB| Open rates'!U9*0.8*0.87</f>
        <v>12458.4</v>
      </c>
    </row>
    <row r="11" spans="1:21" s="33" customFormat="1" ht="13.5" customHeight="1" x14ac:dyDescent="0.2">
      <c r="A11" s="237">
        <v>2</v>
      </c>
      <c r="B11" s="57">
        <f>'BAR BB| Open rates'!B10*0.8*0.87</f>
        <v>24568.799999999999</v>
      </c>
      <c r="C11" s="57">
        <f>'BAR BB| Open rates'!C10*0.8*0.87</f>
        <v>21784.799999999999</v>
      </c>
      <c r="D11" s="57">
        <f>'BAR BB| Open rates'!D10*0.8*0.87</f>
        <v>21784.799999999999</v>
      </c>
      <c r="E11" s="57">
        <f>'BAR BB| Open rates'!E10*0.8*0.87</f>
        <v>24568.799999999999</v>
      </c>
      <c r="F11" s="57">
        <f>'BAR BB| Open rates'!F10*0.8*0.87</f>
        <v>21784.799999999999</v>
      </c>
      <c r="G11" s="57">
        <f>'BAR BB| Open rates'!G10*0.8*0.87</f>
        <v>21784.799999999999</v>
      </c>
      <c r="H11" s="57">
        <f>'BAR BB| Open rates'!H10*0.8*0.87</f>
        <v>16912.8</v>
      </c>
      <c r="I11" s="57">
        <f>'BAR BB| Open rates'!I10*0.8*0.87</f>
        <v>15381.6</v>
      </c>
      <c r="J11" s="57">
        <f>'BAR BB| Open rates'!J10*0.8*0.87</f>
        <v>14198.4</v>
      </c>
      <c r="K11" s="57">
        <f>'BAR BB| Open rates'!K10*0.8*0.87</f>
        <v>12806.4</v>
      </c>
      <c r="L11" s="57">
        <f>'BAR BB| Open rates'!L10*0.8*0.87</f>
        <v>14198.4</v>
      </c>
      <c r="M11" s="57">
        <f>'BAR BB| Open rates'!M10*0.8*0.87</f>
        <v>12806.4</v>
      </c>
      <c r="N11" s="57">
        <f>'BAR BB| Open rates'!N10*0.8*0.87</f>
        <v>14198.4</v>
      </c>
      <c r="O11" s="57">
        <f>'BAR BB| Open rates'!O10*0.8*0.87</f>
        <v>12806.4</v>
      </c>
      <c r="P11" s="57">
        <f>'BAR BB| Open rates'!P10*0.8*0.87</f>
        <v>14198.4</v>
      </c>
      <c r="Q11" s="57">
        <f>'BAR BB| Open rates'!Q10*0.8*0.87</f>
        <v>12806.4</v>
      </c>
      <c r="R11" s="57">
        <f>'BAR BB| Open rates'!R10*0.8*0.87</f>
        <v>12806.4</v>
      </c>
      <c r="S11" s="57">
        <f>'BAR BB| Open rates'!S10*0.8*0.87</f>
        <v>14198.4</v>
      </c>
      <c r="T11" s="57">
        <f>'BAR BB| Open rates'!T10*0.8*0.87</f>
        <v>12806.4</v>
      </c>
      <c r="U11" s="57">
        <f>'BAR BB| Open rates'!U10*0.8*0.87</f>
        <v>14198.4</v>
      </c>
    </row>
    <row r="12" spans="1:21" s="36" customFormat="1" ht="12" customHeight="1" x14ac:dyDescent="0.2">
      <c r="A12" s="236" t="s">
        <v>178</v>
      </c>
      <c r="B12" s="43"/>
      <c r="C12" s="43"/>
      <c r="D12" s="43"/>
      <c r="E12" s="43"/>
      <c r="F12" s="43"/>
      <c r="G12" s="43"/>
      <c r="H12" s="43"/>
      <c r="I12" s="43"/>
      <c r="J12" s="43"/>
      <c r="K12" s="43"/>
      <c r="L12" s="43"/>
      <c r="M12" s="43"/>
      <c r="N12" s="43"/>
      <c r="O12" s="43"/>
      <c r="P12" s="43"/>
      <c r="Q12" s="43"/>
      <c r="R12" s="43"/>
      <c r="S12" s="43"/>
      <c r="T12" s="43"/>
      <c r="U12" s="43"/>
    </row>
    <row r="13" spans="1:21" s="36" customFormat="1" ht="12" customHeight="1" x14ac:dyDescent="0.2">
      <c r="A13" s="237">
        <v>1</v>
      </c>
      <c r="B13" s="57">
        <f>'BAR BB| Open rates'!B18*0.8*0.87</f>
        <v>27700.799999999999</v>
      </c>
      <c r="C13" s="57">
        <f>'BAR BB| Open rates'!C18*0.8*0.87</f>
        <v>24916.799999999999</v>
      </c>
      <c r="D13" s="57">
        <f>'BAR BB| Open rates'!D18*0.8*0.87</f>
        <v>24916.799999999999</v>
      </c>
      <c r="E13" s="57">
        <f>'BAR BB| Open rates'!E18*0.8*0.87</f>
        <v>27700.799999999999</v>
      </c>
      <c r="F13" s="57">
        <f>'BAR BB| Open rates'!F18*0.8*0.87</f>
        <v>24916.799999999999</v>
      </c>
      <c r="G13" s="57">
        <f>'BAR BB| Open rates'!G18*0.8*0.87</f>
        <v>24916.799999999999</v>
      </c>
      <c r="H13" s="57">
        <f>'BAR BB| Open rates'!H18*0.8*0.87</f>
        <v>20044.8</v>
      </c>
      <c r="I13" s="57">
        <f>'BAR BB| Open rates'!I18*0.8*0.87</f>
        <v>18513.599999999999</v>
      </c>
      <c r="J13" s="57">
        <f>'BAR BB| Open rates'!J18*0.8*0.87</f>
        <v>17330.400000000001</v>
      </c>
      <c r="K13" s="57">
        <f>'BAR BB| Open rates'!K18*0.8*0.87</f>
        <v>15938.4</v>
      </c>
      <c r="L13" s="57">
        <f>'BAR BB| Open rates'!L18*0.8*0.87</f>
        <v>17330.400000000001</v>
      </c>
      <c r="M13" s="57">
        <f>'BAR BB| Open rates'!M18*0.8*0.87</f>
        <v>15938.4</v>
      </c>
      <c r="N13" s="57">
        <f>'BAR BB| Open rates'!N18*0.8*0.87</f>
        <v>17330.400000000001</v>
      </c>
      <c r="O13" s="57">
        <f>'BAR BB| Open rates'!O18*0.8*0.87</f>
        <v>15938.4</v>
      </c>
      <c r="P13" s="57">
        <f>'BAR BB| Open rates'!P18*0.8*0.87</f>
        <v>17330.400000000001</v>
      </c>
      <c r="Q13" s="57">
        <f>'BAR BB| Open rates'!Q18*0.8*0.87</f>
        <v>15938.4</v>
      </c>
      <c r="R13" s="57">
        <f>'BAR BB| Open rates'!R18*0.8*0.87</f>
        <v>15938.4</v>
      </c>
      <c r="S13" s="57">
        <f>'BAR BB| Open rates'!S18*0.8*0.87</f>
        <v>17330.400000000001</v>
      </c>
      <c r="T13" s="57">
        <f>'BAR BB| Open rates'!T18*0.8*0.87</f>
        <v>15938.4</v>
      </c>
      <c r="U13" s="57">
        <f>'BAR BB| Open rates'!U18*0.8*0.87</f>
        <v>17330.400000000001</v>
      </c>
    </row>
    <row r="14" spans="1:21" s="36" customFormat="1" ht="12" customHeight="1" x14ac:dyDescent="0.2">
      <c r="A14" s="237">
        <v>2</v>
      </c>
      <c r="B14" s="57">
        <f>'BAR BB| Open rates'!B19*0.8*0.87</f>
        <v>29440.799999999999</v>
      </c>
      <c r="C14" s="57">
        <f>'BAR BB| Open rates'!C19*0.8*0.87</f>
        <v>26656.799999999999</v>
      </c>
      <c r="D14" s="57">
        <f>'BAR BB| Open rates'!D19*0.8*0.87</f>
        <v>26656.799999999999</v>
      </c>
      <c r="E14" s="57">
        <f>'BAR BB| Open rates'!E19*0.8*0.87</f>
        <v>29440.799999999999</v>
      </c>
      <c r="F14" s="57">
        <f>'BAR BB| Open rates'!F19*0.8*0.87</f>
        <v>26656.799999999999</v>
      </c>
      <c r="G14" s="57">
        <f>'BAR BB| Open rates'!G19*0.8*0.87</f>
        <v>26656.799999999999</v>
      </c>
      <c r="H14" s="57">
        <f>'BAR BB| Open rates'!H19*0.8*0.87</f>
        <v>21784.799999999999</v>
      </c>
      <c r="I14" s="57">
        <f>'BAR BB| Open rates'!I19*0.8*0.87</f>
        <v>20253.599999999999</v>
      </c>
      <c r="J14" s="57">
        <f>'BAR BB| Open rates'!J19*0.8*0.87</f>
        <v>19070.400000000001</v>
      </c>
      <c r="K14" s="57">
        <f>'BAR BB| Open rates'!K19*0.8*0.87</f>
        <v>17678.400000000001</v>
      </c>
      <c r="L14" s="57">
        <f>'BAR BB| Open rates'!L19*0.8*0.87</f>
        <v>19070.400000000001</v>
      </c>
      <c r="M14" s="57">
        <f>'BAR BB| Open rates'!M19*0.8*0.87</f>
        <v>17678.400000000001</v>
      </c>
      <c r="N14" s="57">
        <f>'BAR BB| Open rates'!N19*0.8*0.87</f>
        <v>19070.400000000001</v>
      </c>
      <c r="O14" s="57">
        <f>'BAR BB| Open rates'!O19*0.8*0.87</f>
        <v>17678.400000000001</v>
      </c>
      <c r="P14" s="57">
        <f>'BAR BB| Open rates'!P19*0.8*0.87</f>
        <v>19070.400000000001</v>
      </c>
      <c r="Q14" s="57">
        <f>'BAR BB| Open rates'!Q19*0.8*0.87</f>
        <v>17678.400000000001</v>
      </c>
      <c r="R14" s="57">
        <f>'BAR BB| Open rates'!R19*0.8*0.87</f>
        <v>17678.400000000001</v>
      </c>
      <c r="S14" s="57">
        <f>'BAR BB| Open rates'!S19*0.8*0.87</f>
        <v>19070.400000000001</v>
      </c>
      <c r="T14" s="57">
        <f>'BAR BB| Open rates'!T19*0.8*0.87</f>
        <v>17678.400000000001</v>
      </c>
      <c r="U14" s="57">
        <f>'BAR BB| Open rates'!U19*0.8*0.87</f>
        <v>19070.400000000001</v>
      </c>
    </row>
    <row r="15" spans="1:21" s="36" customFormat="1" ht="12" customHeight="1" x14ac:dyDescent="0.2">
      <c r="A15" s="236" t="s">
        <v>179</v>
      </c>
      <c r="B15" s="57"/>
      <c r="C15" s="57"/>
      <c r="D15" s="57"/>
      <c r="E15" s="57"/>
      <c r="F15" s="57"/>
      <c r="G15" s="57"/>
      <c r="H15" s="57"/>
      <c r="I15" s="57"/>
      <c r="J15" s="57"/>
      <c r="K15" s="57"/>
      <c r="L15" s="57"/>
      <c r="M15" s="57"/>
      <c r="N15" s="57"/>
      <c r="O15" s="57"/>
      <c r="P15" s="57"/>
      <c r="Q15" s="57"/>
      <c r="R15" s="57"/>
      <c r="S15" s="57"/>
      <c r="T15" s="57"/>
      <c r="U15" s="57"/>
    </row>
    <row r="16" spans="1:21" s="36" customFormat="1" ht="12" customHeight="1" x14ac:dyDescent="0.2">
      <c r="A16" s="237">
        <v>1</v>
      </c>
      <c r="B16" s="57">
        <f>'BAR BB| Open rates'!B21*0.8*0.87</f>
        <v>30415.200000000001</v>
      </c>
      <c r="C16" s="57">
        <f>'BAR BB| Open rates'!C21*0.8*0.87</f>
        <v>27631.200000000001</v>
      </c>
      <c r="D16" s="57">
        <f>'BAR BB| Open rates'!D21*0.8*0.87</f>
        <v>27631.200000000001</v>
      </c>
      <c r="E16" s="57">
        <f>'BAR BB| Open rates'!E21*0.8*0.87</f>
        <v>30415.200000000001</v>
      </c>
      <c r="F16" s="57">
        <f>'BAR BB| Open rates'!F21*0.8*0.87</f>
        <v>27631.200000000001</v>
      </c>
      <c r="G16" s="57">
        <f>'BAR BB| Open rates'!G21*0.8*0.87</f>
        <v>27631.200000000001</v>
      </c>
      <c r="H16" s="57">
        <f>'BAR BB| Open rates'!H21*0.8*0.87</f>
        <v>22759.200000000001</v>
      </c>
      <c r="I16" s="57">
        <f>'BAR BB| Open rates'!I21*0.8*0.87</f>
        <v>21228</v>
      </c>
      <c r="J16" s="57">
        <f>'BAR BB| Open rates'!J21*0.8*0.87</f>
        <v>20044.8</v>
      </c>
      <c r="K16" s="57">
        <f>'BAR BB| Open rates'!K21*0.8*0.87</f>
        <v>18652.8</v>
      </c>
      <c r="L16" s="57">
        <f>'BAR BB| Open rates'!L21*0.8*0.87</f>
        <v>20044.8</v>
      </c>
      <c r="M16" s="57">
        <f>'BAR BB| Open rates'!M21*0.8*0.87</f>
        <v>18652.8</v>
      </c>
      <c r="N16" s="57">
        <f>'BAR BB| Open rates'!N21*0.8*0.87</f>
        <v>20044.8</v>
      </c>
      <c r="O16" s="57">
        <f>'BAR BB| Open rates'!O21*0.8*0.87</f>
        <v>18652.8</v>
      </c>
      <c r="P16" s="57">
        <f>'BAR BB| Open rates'!P21*0.8*0.87</f>
        <v>20044.8</v>
      </c>
      <c r="Q16" s="57">
        <f>'BAR BB| Open rates'!Q21*0.8*0.87</f>
        <v>18652.8</v>
      </c>
      <c r="R16" s="57">
        <f>'BAR BB| Open rates'!R21*0.8*0.87</f>
        <v>18652.8</v>
      </c>
      <c r="S16" s="57">
        <f>'BAR BB| Open rates'!S21*0.8*0.87</f>
        <v>20044.8</v>
      </c>
      <c r="T16" s="57">
        <f>'BAR BB| Open rates'!T21*0.8*0.87</f>
        <v>18652.8</v>
      </c>
      <c r="U16" s="57">
        <f>'BAR BB| Open rates'!U21*0.8*0.87</f>
        <v>20044.8</v>
      </c>
    </row>
    <row r="17" spans="1:21" s="36" customFormat="1" ht="12" customHeight="1" x14ac:dyDescent="0.2">
      <c r="A17" s="237">
        <v>2</v>
      </c>
      <c r="B17" s="57">
        <f>'BAR BB| Open rates'!B22*0.8*0.87</f>
        <v>32155.200000000001</v>
      </c>
      <c r="C17" s="57">
        <f>'BAR BB| Open rates'!C22*0.8*0.87</f>
        <v>29371.200000000001</v>
      </c>
      <c r="D17" s="57">
        <f>'BAR BB| Open rates'!D22*0.8*0.87</f>
        <v>29371.200000000001</v>
      </c>
      <c r="E17" s="57">
        <f>'BAR BB| Open rates'!E22*0.8*0.87</f>
        <v>32155.200000000001</v>
      </c>
      <c r="F17" s="57">
        <f>'BAR BB| Open rates'!F22*0.8*0.87</f>
        <v>29371.200000000001</v>
      </c>
      <c r="G17" s="57">
        <f>'BAR BB| Open rates'!G22*0.8*0.87</f>
        <v>29371.200000000001</v>
      </c>
      <c r="H17" s="57">
        <f>'BAR BB| Open rates'!H22*0.8*0.87</f>
        <v>24499.200000000001</v>
      </c>
      <c r="I17" s="57">
        <f>'BAR BB| Open rates'!I22*0.8*0.87</f>
        <v>22968</v>
      </c>
      <c r="J17" s="57">
        <f>'BAR BB| Open rates'!J22*0.8*0.87</f>
        <v>21784.799999999999</v>
      </c>
      <c r="K17" s="57">
        <f>'BAR BB| Open rates'!K22*0.8*0.87</f>
        <v>20392.8</v>
      </c>
      <c r="L17" s="57">
        <f>'BAR BB| Open rates'!L22*0.8*0.87</f>
        <v>21784.799999999999</v>
      </c>
      <c r="M17" s="57">
        <f>'BAR BB| Open rates'!M22*0.8*0.87</f>
        <v>20392.8</v>
      </c>
      <c r="N17" s="57">
        <f>'BAR BB| Open rates'!N22*0.8*0.87</f>
        <v>21784.799999999999</v>
      </c>
      <c r="O17" s="57">
        <f>'BAR BB| Open rates'!O22*0.8*0.87</f>
        <v>20392.8</v>
      </c>
      <c r="P17" s="57">
        <f>'BAR BB| Open rates'!P22*0.8*0.87</f>
        <v>21784.799999999999</v>
      </c>
      <c r="Q17" s="57">
        <f>'BAR BB| Open rates'!Q22*0.8*0.87</f>
        <v>20392.8</v>
      </c>
      <c r="R17" s="57">
        <f>'BAR BB| Open rates'!R22*0.8*0.87</f>
        <v>20392.8</v>
      </c>
      <c r="S17" s="57">
        <f>'BAR BB| Open rates'!S22*0.8*0.87</f>
        <v>21784.799999999999</v>
      </c>
      <c r="T17" s="57">
        <f>'BAR BB| Open rates'!T22*0.8*0.87</f>
        <v>20392.8</v>
      </c>
      <c r="U17" s="57">
        <f>'BAR BB| Open rates'!U22*0.8*0.87</f>
        <v>21784.799999999999</v>
      </c>
    </row>
    <row r="18" spans="1:21" s="36" customFormat="1" ht="12" customHeight="1" x14ac:dyDescent="0.2">
      <c r="A18" s="236" t="s">
        <v>180</v>
      </c>
      <c r="B18" s="57"/>
      <c r="C18" s="57"/>
      <c r="D18" s="57"/>
      <c r="E18" s="57"/>
      <c r="F18" s="57"/>
      <c r="G18" s="57"/>
      <c r="H18" s="57"/>
      <c r="I18" s="57"/>
      <c r="J18" s="57"/>
      <c r="K18" s="57"/>
      <c r="L18" s="57"/>
      <c r="M18" s="57"/>
      <c r="N18" s="57"/>
      <c r="O18" s="57"/>
      <c r="P18" s="57"/>
      <c r="Q18" s="57"/>
      <c r="R18" s="57"/>
      <c r="S18" s="57"/>
      <c r="T18" s="57"/>
      <c r="U18" s="57"/>
    </row>
    <row r="19" spans="1:21" s="36" customFormat="1" ht="12" customHeight="1" x14ac:dyDescent="0.2">
      <c r="A19" s="237">
        <v>1</v>
      </c>
      <c r="B19" s="57">
        <f>'BAR BB| Open rates'!B24*0.8*0.87</f>
        <v>38071.199999999997</v>
      </c>
      <c r="C19" s="57">
        <f>'BAR BB| Open rates'!C24*0.8*0.87</f>
        <v>35287.199999999997</v>
      </c>
      <c r="D19" s="57">
        <f>'BAR BB| Open rates'!D24*0.8*0.87</f>
        <v>35287.199999999997</v>
      </c>
      <c r="E19" s="57">
        <f>'BAR BB| Open rates'!E24*0.8*0.87</f>
        <v>38071.199999999997</v>
      </c>
      <c r="F19" s="57">
        <f>'BAR BB| Open rates'!F24*0.8*0.87</f>
        <v>35287.199999999997</v>
      </c>
      <c r="G19" s="57">
        <f>'BAR BB| Open rates'!G24*0.8*0.87</f>
        <v>35287.199999999997</v>
      </c>
      <c r="H19" s="57">
        <f>'BAR BB| Open rates'!H24*0.8*0.87</f>
        <v>30415.200000000001</v>
      </c>
      <c r="I19" s="57">
        <f>'BAR BB| Open rates'!I24*0.8*0.87</f>
        <v>28884</v>
      </c>
      <c r="J19" s="57">
        <f>'BAR BB| Open rates'!J24*0.8*0.87</f>
        <v>27700.799999999999</v>
      </c>
      <c r="K19" s="57">
        <f>'BAR BB| Open rates'!K24*0.8*0.87</f>
        <v>26308.799999999999</v>
      </c>
      <c r="L19" s="57">
        <f>'BAR BB| Open rates'!L24*0.8*0.87</f>
        <v>27700.799999999999</v>
      </c>
      <c r="M19" s="57">
        <f>'BAR BB| Open rates'!M24*0.8*0.87</f>
        <v>26308.799999999999</v>
      </c>
      <c r="N19" s="57">
        <f>'BAR BB| Open rates'!N24*0.8*0.87</f>
        <v>27700.799999999999</v>
      </c>
      <c r="O19" s="57">
        <f>'BAR BB| Open rates'!O24*0.8*0.87</f>
        <v>26308.799999999999</v>
      </c>
      <c r="P19" s="57">
        <f>'BAR BB| Open rates'!P24*0.8*0.87</f>
        <v>27700.799999999999</v>
      </c>
      <c r="Q19" s="57">
        <f>'BAR BB| Open rates'!Q24*0.8*0.87</f>
        <v>26308.799999999999</v>
      </c>
      <c r="R19" s="57">
        <f>'BAR BB| Open rates'!R24*0.8*0.87</f>
        <v>26308.799999999999</v>
      </c>
      <c r="S19" s="57">
        <f>'BAR BB| Open rates'!S24*0.8*0.87</f>
        <v>27700.799999999999</v>
      </c>
      <c r="T19" s="57">
        <f>'BAR BB| Open rates'!T24*0.8*0.87</f>
        <v>26308.799999999999</v>
      </c>
      <c r="U19" s="57">
        <f>'BAR BB| Open rates'!U24*0.8*0.87</f>
        <v>27700.799999999999</v>
      </c>
    </row>
    <row r="20" spans="1:21" s="36" customFormat="1" ht="12" customHeight="1" x14ac:dyDescent="0.2">
      <c r="A20" s="237">
        <v>2</v>
      </c>
      <c r="B20" s="57">
        <f>'BAR BB| Open rates'!B25*0.8*0.87</f>
        <v>39811.199999999997</v>
      </c>
      <c r="C20" s="57">
        <f>'BAR BB| Open rates'!C25*0.8*0.87</f>
        <v>37027.199999999997</v>
      </c>
      <c r="D20" s="57">
        <f>'BAR BB| Open rates'!D25*0.8*0.87</f>
        <v>37027.199999999997</v>
      </c>
      <c r="E20" s="57">
        <f>'BAR BB| Open rates'!E25*0.8*0.87</f>
        <v>39811.199999999997</v>
      </c>
      <c r="F20" s="57">
        <f>'BAR BB| Open rates'!F25*0.8*0.87</f>
        <v>37027.199999999997</v>
      </c>
      <c r="G20" s="57">
        <f>'BAR BB| Open rates'!G25*0.8*0.87</f>
        <v>37027.199999999997</v>
      </c>
      <c r="H20" s="57">
        <f>'BAR BB| Open rates'!H25*0.8*0.87</f>
        <v>32155.200000000001</v>
      </c>
      <c r="I20" s="57">
        <f>'BAR BB| Open rates'!I25*0.8*0.87</f>
        <v>30624</v>
      </c>
      <c r="J20" s="57">
        <f>'BAR BB| Open rates'!J25*0.8*0.87</f>
        <v>29440.799999999999</v>
      </c>
      <c r="K20" s="57">
        <f>'BAR BB| Open rates'!K25*0.8*0.87</f>
        <v>28048.799999999999</v>
      </c>
      <c r="L20" s="57">
        <f>'BAR BB| Open rates'!L25*0.8*0.87</f>
        <v>29440.799999999999</v>
      </c>
      <c r="M20" s="57">
        <f>'BAR BB| Open rates'!M25*0.8*0.87</f>
        <v>28048.799999999999</v>
      </c>
      <c r="N20" s="57">
        <f>'BAR BB| Open rates'!N25*0.8*0.87</f>
        <v>29440.799999999999</v>
      </c>
      <c r="O20" s="57">
        <f>'BAR BB| Open rates'!O25*0.8*0.87</f>
        <v>28048.799999999999</v>
      </c>
      <c r="P20" s="57">
        <f>'BAR BB| Open rates'!P25*0.8*0.87</f>
        <v>29440.799999999999</v>
      </c>
      <c r="Q20" s="57">
        <f>'BAR BB| Open rates'!Q25*0.8*0.87</f>
        <v>28048.799999999999</v>
      </c>
      <c r="R20" s="57">
        <f>'BAR BB| Open rates'!R25*0.8*0.87</f>
        <v>28048.799999999999</v>
      </c>
      <c r="S20" s="57">
        <f>'BAR BB| Open rates'!S25*0.8*0.87</f>
        <v>29440.799999999999</v>
      </c>
      <c r="T20" s="57">
        <f>'BAR BB| Open rates'!T25*0.8*0.87</f>
        <v>28048.799999999999</v>
      </c>
      <c r="U20" s="57">
        <f>'BAR BB| Open rates'!U25*0.8*0.87</f>
        <v>29440.799999999999</v>
      </c>
    </row>
    <row r="21" spans="1:21" s="36" customFormat="1" ht="12" customHeight="1" x14ac:dyDescent="0.2">
      <c r="A21" s="237">
        <v>3</v>
      </c>
      <c r="B21" s="57">
        <f>'BAR BB| Open rates'!B26*0.8*0.87</f>
        <v>41551.199999999997</v>
      </c>
      <c r="C21" s="57">
        <f>'BAR BB| Open rates'!C26*0.8*0.87</f>
        <v>38767.199999999997</v>
      </c>
      <c r="D21" s="57">
        <f>'BAR BB| Open rates'!D26*0.8*0.87</f>
        <v>38767.199999999997</v>
      </c>
      <c r="E21" s="57">
        <f>'BAR BB| Open rates'!E26*0.8*0.87</f>
        <v>41551.199999999997</v>
      </c>
      <c r="F21" s="57">
        <f>'BAR BB| Open rates'!F26*0.8*0.87</f>
        <v>38767.199999999997</v>
      </c>
      <c r="G21" s="57">
        <f>'BAR BB| Open rates'!G26*0.8*0.87</f>
        <v>38767.199999999997</v>
      </c>
      <c r="H21" s="57">
        <f>'BAR BB| Open rates'!H26*0.8*0.87</f>
        <v>33895.199999999997</v>
      </c>
      <c r="I21" s="57">
        <f>'BAR BB| Open rates'!I26*0.8*0.87</f>
        <v>32364</v>
      </c>
      <c r="J21" s="57">
        <f>'BAR BB| Open rates'!J26*0.8*0.87</f>
        <v>31180.799999999999</v>
      </c>
      <c r="K21" s="57">
        <f>'BAR BB| Open rates'!K26*0.8*0.87</f>
        <v>29788.799999999999</v>
      </c>
      <c r="L21" s="57">
        <f>'BAR BB| Open rates'!L26*0.8*0.87</f>
        <v>31180.799999999999</v>
      </c>
      <c r="M21" s="57">
        <f>'BAR BB| Open rates'!M26*0.8*0.87</f>
        <v>29788.799999999999</v>
      </c>
      <c r="N21" s="57">
        <f>'BAR BB| Open rates'!N26*0.8*0.87</f>
        <v>31180.799999999999</v>
      </c>
      <c r="O21" s="57">
        <f>'BAR BB| Open rates'!O26*0.8*0.87</f>
        <v>29788.799999999999</v>
      </c>
      <c r="P21" s="57">
        <f>'BAR BB| Open rates'!P26*0.8*0.87</f>
        <v>31180.799999999999</v>
      </c>
      <c r="Q21" s="57">
        <f>'BAR BB| Open rates'!Q26*0.8*0.87</f>
        <v>29788.799999999999</v>
      </c>
      <c r="R21" s="57">
        <f>'BAR BB| Open rates'!R26*0.8*0.87</f>
        <v>29788.799999999999</v>
      </c>
      <c r="S21" s="57">
        <f>'BAR BB| Open rates'!S26*0.8*0.87</f>
        <v>31180.799999999999</v>
      </c>
      <c r="T21" s="57">
        <f>'BAR BB| Open rates'!T26*0.8*0.87</f>
        <v>29788.799999999999</v>
      </c>
      <c r="U21" s="57">
        <f>'BAR BB| Open rates'!U26*0.8*0.87</f>
        <v>31180.799999999999</v>
      </c>
    </row>
    <row r="22" spans="1:21" s="36" customFormat="1" ht="12" customHeight="1" x14ac:dyDescent="0.2">
      <c r="A22" s="237">
        <v>4</v>
      </c>
      <c r="B22" s="57">
        <f>'BAR BB| Open rates'!B27*0.8*0.87</f>
        <v>43291.199999999997</v>
      </c>
      <c r="C22" s="57">
        <f>'BAR BB| Open rates'!C27*0.8*0.87</f>
        <v>40507.199999999997</v>
      </c>
      <c r="D22" s="57">
        <f>'BAR BB| Open rates'!D27*0.8*0.87</f>
        <v>40507.199999999997</v>
      </c>
      <c r="E22" s="57">
        <f>'BAR BB| Open rates'!E27*0.8*0.87</f>
        <v>43291.199999999997</v>
      </c>
      <c r="F22" s="57">
        <f>'BAR BB| Open rates'!F27*0.8*0.87</f>
        <v>40507.199999999997</v>
      </c>
      <c r="G22" s="57">
        <f>'BAR BB| Open rates'!G27*0.8*0.87</f>
        <v>40507.199999999997</v>
      </c>
      <c r="H22" s="57">
        <f>'BAR BB| Open rates'!H27*0.8*0.87</f>
        <v>35635.199999999997</v>
      </c>
      <c r="I22" s="57">
        <f>'BAR BB| Open rates'!I27*0.8*0.87</f>
        <v>34104</v>
      </c>
      <c r="J22" s="57">
        <f>'BAR BB| Open rates'!J27*0.8*0.87</f>
        <v>32920.800000000003</v>
      </c>
      <c r="K22" s="57">
        <f>'BAR BB| Open rates'!K27*0.8*0.87</f>
        <v>31528.799999999999</v>
      </c>
      <c r="L22" s="57">
        <f>'BAR BB| Open rates'!L27*0.8*0.87</f>
        <v>32920.800000000003</v>
      </c>
      <c r="M22" s="57">
        <f>'BAR BB| Open rates'!M27*0.8*0.87</f>
        <v>31528.799999999999</v>
      </c>
      <c r="N22" s="57">
        <f>'BAR BB| Open rates'!N27*0.8*0.87</f>
        <v>32920.800000000003</v>
      </c>
      <c r="O22" s="57">
        <f>'BAR BB| Open rates'!O27*0.8*0.87</f>
        <v>31528.799999999999</v>
      </c>
      <c r="P22" s="57">
        <f>'BAR BB| Open rates'!P27*0.8*0.87</f>
        <v>32920.800000000003</v>
      </c>
      <c r="Q22" s="57">
        <f>'BAR BB| Open rates'!Q27*0.8*0.87</f>
        <v>31528.799999999999</v>
      </c>
      <c r="R22" s="57">
        <f>'BAR BB| Open rates'!R27*0.8*0.87</f>
        <v>31528.799999999999</v>
      </c>
      <c r="S22" s="57">
        <f>'BAR BB| Open rates'!S27*0.8*0.87</f>
        <v>32920.800000000003</v>
      </c>
      <c r="T22" s="57">
        <f>'BAR BB| Open rates'!T27*0.8*0.87</f>
        <v>31528.799999999999</v>
      </c>
      <c r="U22" s="57">
        <f>'BAR BB| Open rates'!U27*0.8*0.87</f>
        <v>32920.800000000003</v>
      </c>
    </row>
    <row r="23" spans="1:21" s="36" customFormat="1" ht="12" customHeight="1" x14ac:dyDescent="0.2">
      <c r="A23" s="236" t="s">
        <v>181</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rates'!B29*0.8*0.87</f>
        <v>40855.199999999997</v>
      </c>
      <c r="C24" s="57">
        <f>'BAR BB| Open rates'!C29*0.8*0.87</f>
        <v>38071.199999999997</v>
      </c>
      <c r="D24" s="57">
        <f>'BAR BB| Open rates'!D29*0.8*0.87</f>
        <v>38071.199999999997</v>
      </c>
      <c r="E24" s="57">
        <f>'BAR BB| Open rates'!E29*0.8*0.87</f>
        <v>40855.199999999997</v>
      </c>
      <c r="F24" s="57">
        <f>'BAR BB| Open rates'!F29*0.8*0.87</f>
        <v>38071.199999999997</v>
      </c>
      <c r="G24" s="57">
        <f>'BAR BB| Open rates'!G29*0.8*0.87</f>
        <v>38071.199999999997</v>
      </c>
      <c r="H24" s="57">
        <f>'BAR BB| Open rates'!H29*0.8*0.87</f>
        <v>33199.199999999997</v>
      </c>
      <c r="I24" s="57">
        <f>'BAR BB| Open rates'!I29*0.8*0.87</f>
        <v>31668</v>
      </c>
      <c r="J24" s="57">
        <f>'BAR BB| Open rates'!J29*0.8*0.87</f>
        <v>30484.799999999999</v>
      </c>
      <c r="K24" s="57">
        <f>'BAR BB| Open rates'!K29*0.8*0.87</f>
        <v>29092.799999999999</v>
      </c>
      <c r="L24" s="57">
        <f>'BAR BB| Open rates'!L29*0.8*0.87</f>
        <v>30484.799999999999</v>
      </c>
      <c r="M24" s="57">
        <f>'BAR BB| Open rates'!M29*0.8*0.87</f>
        <v>29092.799999999999</v>
      </c>
      <c r="N24" s="57">
        <f>'BAR BB| Open rates'!N29*0.8*0.87</f>
        <v>30484.799999999999</v>
      </c>
      <c r="O24" s="57">
        <f>'BAR BB| Open rates'!O29*0.8*0.87</f>
        <v>29092.799999999999</v>
      </c>
      <c r="P24" s="57">
        <f>'BAR BB| Open rates'!P29*0.8*0.87</f>
        <v>30484.799999999999</v>
      </c>
      <c r="Q24" s="57">
        <f>'BAR BB| Open rates'!Q29*0.8*0.87</f>
        <v>29092.799999999999</v>
      </c>
      <c r="R24" s="57">
        <f>'BAR BB| Open rates'!R29*0.8*0.87</f>
        <v>29092.799999999999</v>
      </c>
      <c r="S24" s="57">
        <f>'BAR BB| Open rates'!S29*0.8*0.87</f>
        <v>30484.799999999999</v>
      </c>
      <c r="T24" s="57">
        <f>'BAR BB| Open rates'!T29*0.8*0.87</f>
        <v>29092.799999999999</v>
      </c>
      <c r="U24" s="57">
        <f>'BAR BB| Open rates'!U29*0.8*0.87</f>
        <v>30484.799999999999</v>
      </c>
    </row>
    <row r="25" spans="1:21" s="36" customFormat="1" ht="12" customHeight="1" x14ac:dyDescent="0.2">
      <c r="A25" s="237">
        <v>2</v>
      </c>
      <c r="B25" s="57">
        <f>'BAR BB| Open rates'!B30*0.8*0.87</f>
        <v>42595.199999999997</v>
      </c>
      <c r="C25" s="57">
        <f>'BAR BB| Open rates'!C30*0.8*0.87</f>
        <v>39811.199999999997</v>
      </c>
      <c r="D25" s="57">
        <f>'BAR BB| Open rates'!D30*0.8*0.87</f>
        <v>39811.199999999997</v>
      </c>
      <c r="E25" s="57">
        <f>'BAR BB| Open rates'!E30*0.8*0.87</f>
        <v>42595.199999999997</v>
      </c>
      <c r="F25" s="57">
        <f>'BAR BB| Open rates'!F30*0.8*0.87</f>
        <v>39811.199999999997</v>
      </c>
      <c r="G25" s="57">
        <f>'BAR BB| Open rates'!G30*0.8*0.87</f>
        <v>39811.199999999997</v>
      </c>
      <c r="H25" s="57">
        <f>'BAR BB| Open rates'!H30*0.8*0.87</f>
        <v>34939.199999999997</v>
      </c>
      <c r="I25" s="57">
        <f>'BAR BB| Open rates'!I30*0.8*0.87</f>
        <v>33408</v>
      </c>
      <c r="J25" s="57">
        <f>'BAR BB| Open rates'!J30*0.8*0.87</f>
        <v>32224.799999999999</v>
      </c>
      <c r="K25" s="57">
        <f>'BAR BB| Open rates'!K30*0.8*0.87</f>
        <v>30832.799999999999</v>
      </c>
      <c r="L25" s="57">
        <f>'BAR BB| Open rates'!L30*0.8*0.87</f>
        <v>32224.799999999999</v>
      </c>
      <c r="M25" s="57">
        <f>'BAR BB| Open rates'!M30*0.8*0.87</f>
        <v>30832.799999999999</v>
      </c>
      <c r="N25" s="57">
        <f>'BAR BB| Open rates'!N30*0.8*0.87</f>
        <v>32224.799999999999</v>
      </c>
      <c r="O25" s="57">
        <f>'BAR BB| Open rates'!O30*0.8*0.87</f>
        <v>30832.799999999999</v>
      </c>
      <c r="P25" s="57">
        <f>'BAR BB| Open rates'!P30*0.8*0.87</f>
        <v>32224.799999999999</v>
      </c>
      <c r="Q25" s="57">
        <f>'BAR BB| Open rates'!Q30*0.8*0.87</f>
        <v>30832.799999999999</v>
      </c>
      <c r="R25" s="57">
        <f>'BAR BB| Open rates'!R30*0.8*0.87</f>
        <v>30832.799999999999</v>
      </c>
      <c r="S25" s="57">
        <f>'BAR BB| Open rates'!S30*0.8*0.87</f>
        <v>32224.799999999999</v>
      </c>
      <c r="T25" s="57">
        <f>'BAR BB| Open rates'!T30*0.8*0.87</f>
        <v>30832.799999999999</v>
      </c>
      <c r="U25" s="57">
        <f>'BAR BB| Open rates'!U30*0.8*0.87</f>
        <v>32224.799999999999</v>
      </c>
    </row>
    <row r="26" spans="1:21" s="36" customFormat="1" ht="12" customHeight="1" x14ac:dyDescent="0.2">
      <c r="A26" s="237">
        <v>3</v>
      </c>
      <c r="B26" s="57">
        <f>'BAR BB| Open rates'!B31*0.8*0.87</f>
        <v>44335.199999999997</v>
      </c>
      <c r="C26" s="57">
        <f>'BAR BB| Open rates'!C31*0.8*0.87</f>
        <v>41551.199999999997</v>
      </c>
      <c r="D26" s="57">
        <f>'BAR BB| Open rates'!D31*0.8*0.87</f>
        <v>41551.199999999997</v>
      </c>
      <c r="E26" s="57">
        <f>'BAR BB| Open rates'!E31*0.8*0.87</f>
        <v>44335.199999999997</v>
      </c>
      <c r="F26" s="57">
        <f>'BAR BB| Open rates'!F31*0.8*0.87</f>
        <v>41551.199999999997</v>
      </c>
      <c r="G26" s="57">
        <f>'BAR BB| Open rates'!G31*0.8*0.87</f>
        <v>41551.199999999997</v>
      </c>
      <c r="H26" s="57">
        <f>'BAR BB| Open rates'!H31*0.8*0.87</f>
        <v>36679.199999999997</v>
      </c>
      <c r="I26" s="57">
        <f>'BAR BB| Open rates'!I31*0.8*0.87</f>
        <v>35148</v>
      </c>
      <c r="J26" s="57">
        <f>'BAR BB| Open rates'!J31*0.8*0.87</f>
        <v>33964.800000000003</v>
      </c>
      <c r="K26" s="57">
        <f>'BAR BB| Open rates'!K31*0.8*0.87</f>
        <v>32572.799999999999</v>
      </c>
      <c r="L26" s="57">
        <f>'BAR BB| Open rates'!L31*0.8*0.87</f>
        <v>33964.800000000003</v>
      </c>
      <c r="M26" s="57">
        <f>'BAR BB| Open rates'!M31*0.8*0.87</f>
        <v>32572.799999999999</v>
      </c>
      <c r="N26" s="57">
        <f>'BAR BB| Open rates'!N31*0.8*0.87</f>
        <v>33964.800000000003</v>
      </c>
      <c r="O26" s="57">
        <f>'BAR BB| Open rates'!O31*0.8*0.87</f>
        <v>32572.799999999999</v>
      </c>
      <c r="P26" s="57">
        <f>'BAR BB| Open rates'!P31*0.8*0.87</f>
        <v>33964.800000000003</v>
      </c>
      <c r="Q26" s="57">
        <f>'BAR BB| Open rates'!Q31*0.8*0.87</f>
        <v>32572.799999999999</v>
      </c>
      <c r="R26" s="57">
        <f>'BAR BB| Open rates'!R31*0.8*0.87</f>
        <v>32572.799999999999</v>
      </c>
      <c r="S26" s="57">
        <f>'BAR BB| Open rates'!S31*0.8*0.87</f>
        <v>33964.800000000003</v>
      </c>
      <c r="T26" s="57">
        <f>'BAR BB| Open rates'!T31*0.8*0.87</f>
        <v>32572.799999999999</v>
      </c>
      <c r="U26" s="57">
        <f>'BAR BB| Open rates'!U31*0.8*0.87</f>
        <v>33964.800000000003</v>
      </c>
    </row>
    <row r="27" spans="1:21" s="36" customFormat="1" ht="12" customHeight="1" x14ac:dyDescent="0.2">
      <c r="A27" s="237">
        <v>4</v>
      </c>
      <c r="B27" s="57">
        <f>'BAR BB| Open rates'!B32*0.8*0.87</f>
        <v>46075.199999999997</v>
      </c>
      <c r="C27" s="57">
        <f>'BAR BB| Open rates'!C32*0.8*0.87</f>
        <v>43291.199999999997</v>
      </c>
      <c r="D27" s="57">
        <f>'BAR BB| Open rates'!D32*0.8*0.87</f>
        <v>43291.199999999997</v>
      </c>
      <c r="E27" s="57">
        <f>'BAR BB| Open rates'!E32*0.8*0.87</f>
        <v>46075.199999999997</v>
      </c>
      <c r="F27" s="57">
        <f>'BAR BB| Open rates'!F32*0.8*0.87</f>
        <v>43291.199999999997</v>
      </c>
      <c r="G27" s="57">
        <f>'BAR BB| Open rates'!G32*0.8*0.87</f>
        <v>43291.199999999997</v>
      </c>
      <c r="H27" s="57">
        <f>'BAR BB| Open rates'!H32*0.8*0.87</f>
        <v>38419.199999999997</v>
      </c>
      <c r="I27" s="57">
        <f>'BAR BB| Open rates'!I32*0.8*0.87</f>
        <v>36888</v>
      </c>
      <c r="J27" s="57">
        <f>'BAR BB| Open rates'!J32*0.8*0.87</f>
        <v>35704.800000000003</v>
      </c>
      <c r="K27" s="57">
        <f>'BAR BB| Open rates'!K32*0.8*0.87</f>
        <v>34312.800000000003</v>
      </c>
      <c r="L27" s="57">
        <f>'BAR BB| Open rates'!L32*0.8*0.87</f>
        <v>35704.800000000003</v>
      </c>
      <c r="M27" s="57">
        <f>'BAR BB| Open rates'!M32*0.8*0.87</f>
        <v>34312.800000000003</v>
      </c>
      <c r="N27" s="57">
        <f>'BAR BB| Open rates'!N32*0.8*0.87</f>
        <v>35704.800000000003</v>
      </c>
      <c r="O27" s="57">
        <f>'BAR BB| Open rates'!O32*0.8*0.87</f>
        <v>34312.800000000003</v>
      </c>
      <c r="P27" s="57">
        <f>'BAR BB| Open rates'!P32*0.8*0.87</f>
        <v>35704.800000000003</v>
      </c>
      <c r="Q27" s="57">
        <f>'BAR BB| Open rates'!Q32*0.8*0.87</f>
        <v>34312.800000000003</v>
      </c>
      <c r="R27" s="57">
        <f>'BAR BB| Open rates'!R32*0.8*0.87</f>
        <v>34312.800000000003</v>
      </c>
      <c r="S27" s="57">
        <f>'BAR BB| Open rates'!S32*0.8*0.87</f>
        <v>35704.800000000003</v>
      </c>
      <c r="T27" s="57">
        <f>'BAR BB| Open rates'!T32*0.8*0.87</f>
        <v>34312.800000000003</v>
      </c>
      <c r="U27" s="57">
        <f>'BAR BB| Open rates'!U32*0.8*0.87</f>
        <v>35704.800000000003</v>
      </c>
    </row>
    <row r="28" spans="1:21" s="36" customFormat="1" ht="12" hidden="1" customHeight="1" x14ac:dyDescent="0.2">
      <c r="A28" s="236" t="s">
        <v>183</v>
      </c>
      <c r="B28" s="43"/>
      <c r="C28" s="43"/>
      <c r="D28" s="43"/>
      <c r="E28" s="43"/>
      <c r="F28" s="43"/>
      <c r="G28" s="43"/>
      <c r="H28" s="43"/>
      <c r="I28" s="43"/>
      <c r="J28" s="43"/>
      <c r="K28" s="43"/>
      <c r="L28" s="43"/>
      <c r="M28" s="43"/>
      <c r="N28" s="43"/>
      <c r="O28" s="43"/>
      <c r="P28" s="43"/>
      <c r="Q28" s="43"/>
      <c r="R28" s="43"/>
      <c r="S28" s="43"/>
    </row>
    <row r="29" spans="1:21" s="36" customFormat="1" ht="12" hidden="1" customHeight="1" x14ac:dyDescent="0.2">
      <c r="A29" s="237">
        <v>1</v>
      </c>
      <c r="B29" s="43" t="e">
        <f>'BAR BB| Open rates'!#REF!*0.9</f>
        <v>#REF!</v>
      </c>
      <c r="C29" s="43" t="e">
        <f>'BAR BB| Open rates'!#REF!*0.9</f>
        <v>#REF!</v>
      </c>
      <c r="D29" s="43" t="e">
        <f>'BAR BB| Open rates'!#REF!*0.9</f>
        <v>#REF!</v>
      </c>
      <c r="E29" s="43">
        <f>'BAR BB| Open rates'!G41*0.9</f>
        <v>62460</v>
      </c>
      <c r="F29" s="43"/>
      <c r="G29" s="43">
        <f>'BAR BB| Open rates'!I41*0.9</f>
        <v>54180</v>
      </c>
      <c r="H29" s="43">
        <f>'BAR BB| Open rates'!K41*0.9</f>
        <v>50850</v>
      </c>
      <c r="I29" s="43">
        <f>'BAR BB| Open rates'!L41*0.9</f>
        <v>52650</v>
      </c>
      <c r="J29" s="43">
        <f>'BAR BB| Open rates'!M41*0.9</f>
        <v>50850</v>
      </c>
      <c r="K29" s="43">
        <f>'BAR BB| Open rates'!N41*0.9</f>
        <v>52650</v>
      </c>
      <c r="L29" s="43">
        <f>'BAR BB| Open rates'!O41*0.9</f>
        <v>50850</v>
      </c>
      <c r="M29" s="43">
        <f>'BAR BB| Open rates'!P41*0.9</f>
        <v>52650</v>
      </c>
      <c r="N29" s="43">
        <f>'BAR BB| Open rates'!Q41*0.9</f>
        <v>50850</v>
      </c>
      <c r="O29" s="43">
        <f>'BAR BB| Open rates'!R41*0.9</f>
        <v>50850</v>
      </c>
      <c r="P29" s="43">
        <f>'BAR BB| Open rates'!S41*0.9</f>
        <v>52650</v>
      </c>
      <c r="Q29" s="43">
        <f>'BAR BB| Open rates'!T41*0.9</f>
        <v>50850</v>
      </c>
      <c r="R29" s="43">
        <f>'BAR BB| Open rates'!U41*0.9</f>
        <v>52650</v>
      </c>
      <c r="S29" s="43">
        <f>'BAR BB| Open rates'!W41*0.9</f>
        <v>56160</v>
      </c>
    </row>
    <row r="30" spans="1:21" s="36" customFormat="1" ht="12" hidden="1" customHeight="1" x14ac:dyDescent="0.2">
      <c r="A30" s="237">
        <v>2</v>
      </c>
      <c r="B30" s="43" t="e">
        <f>'BAR BB| Open rates'!#REF!*0.9</f>
        <v>#REF!</v>
      </c>
      <c r="C30" s="43" t="e">
        <f>'BAR BB| Open rates'!#REF!*0.9</f>
        <v>#REF!</v>
      </c>
      <c r="D30" s="43" t="e">
        <f>'BAR BB| Open rates'!#REF!*0.9</f>
        <v>#REF!</v>
      </c>
      <c r="E30" s="43">
        <f>'BAR BB| Open rates'!G42*0.9</f>
        <v>64710</v>
      </c>
      <c r="F30" s="43"/>
      <c r="G30" s="43">
        <f>'BAR BB| Open rates'!I42*0.9</f>
        <v>56430</v>
      </c>
      <c r="H30" s="43">
        <f>'BAR BB| Open rates'!K42*0.9</f>
        <v>53100</v>
      </c>
      <c r="I30" s="43">
        <f>'BAR BB| Open rates'!L42*0.9</f>
        <v>54900</v>
      </c>
      <c r="J30" s="43">
        <f>'BAR BB| Open rates'!M42*0.9</f>
        <v>53100</v>
      </c>
      <c r="K30" s="43">
        <f>'BAR BB| Open rates'!N42*0.9</f>
        <v>54900</v>
      </c>
      <c r="L30" s="43">
        <f>'BAR BB| Open rates'!O42*0.9</f>
        <v>53100</v>
      </c>
      <c r="M30" s="43">
        <f>'BAR BB| Open rates'!P42*0.9</f>
        <v>54900</v>
      </c>
      <c r="N30" s="43">
        <f>'BAR BB| Open rates'!Q42*0.9</f>
        <v>53100</v>
      </c>
      <c r="O30" s="43">
        <f>'BAR BB| Open rates'!R42*0.9</f>
        <v>53100</v>
      </c>
      <c r="P30" s="43">
        <f>'BAR BB| Open rates'!S42*0.9</f>
        <v>54900</v>
      </c>
      <c r="Q30" s="43">
        <f>'BAR BB| Open rates'!T42*0.9</f>
        <v>53100</v>
      </c>
      <c r="R30" s="43">
        <f>'BAR BB| Open rates'!U42*0.9</f>
        <v>54900</v>
      </c>
      <c r="S30" s="43">
        <f>'BAR BB| Open rates'!W42*0.9</f>
        <v>58410</v>
      </c>
    </row>
    <row r="31" spans="1:21" s="36" customFormat="1" ht="12" hidden="1" customHeight="1" x14ac:dyDescent="0.2">
      <c r="A31" s="237">
        <v>3</v>
      </c>
      <c r="B31" s="43" t="e">
        <f>'BAR BB| Open rates'!#REF!*0.9</f>
        <v>#REF!</v>
      </c>
      <c r="C31" s="43" t="e">
        <f>'BAR BB| Open rates'!#REF!*0.9</f>
        <v>#REF!</v>
      </c>
      <c r="D31" s="43" t="e">
        <f>'BAR BB| Open rates'!#REF!*0.9</f>
        <v>#REF!</v>
      </c>
      <c r="E31" s="43">
        <f>'BAR BB| Open rates'!G43*0.9</f>
        <v>66960</v>
      </c>
      <c r="F31" s="43"/>
      <c r="G31" s="43">
        <f>'BAR BB| Open rates'!I43*0.9</f>
        <v>58680</v>
      </c>
      <c r="H31" s="43">
        <f>'BAR BB| Open rates'!K43*0.9</f>
        <v>55350</v>
      </c>
      <c r="I31" s="43">
        <f>'BAR BB| Open rates'!L43*0.9</f>
        <v>57150</v>
      </c>
      <c r="J31" s="43">
        <f>'BAR BB| Open rates'!M43*0.9</f>
        <v>55350</v>
      </c>
      <c r="K31" s="43">
        <f>'BAR BB| Open rates'!N43*0.9</f>
        <v>57150</v>
      </c>
      <c r="L31" s="43">
        <f>'BAR BB| Open rates'!O43*0.9</f>
        <v>55350</v>
      </c>
      <c r="M31" s="43">
        <f>'BAR BB| Open rates'!P43*0.9</f>
        <v>57150</v>
      </c>
      <c r="N31" s="43">
        <f>'BAR BB| Open rates'!Q43*0.9</f>
        <v>55350</v>
      </c>
      <c r="O31" s="43">
        <f>'BAR BB| Open rates'!R43*0.9</f>
        <v>55350</v>
      </c>
      <c r="P31" s="43">
        <f>'BAR BB| Open rates'!S43*0.9</f>
        <v>57150</v>
      </c>
      <c r="Q31" s="43">
        <f>'BAR BB| Open rates'!T43*0.9</f>
        <v>55350</v>
      </c>
      <c r="R31" s="43">
        <f>'BAR BB| Open rates'!U43*0.9</f>
        <v>57150</v>
      </c>
      <c r="S31" s="43">
        <f>'BAR BB| Open rates'!W43*0.9</f>
        <v>60660</v>
      </c>
    </row>
    <row r="32" spans="1:21" s="36" customFormat="1" ht="12" hidden="1" customHeight="1" x14ac:dyDescent="0.2">
      <c r="A32" s="237">
        <v>4</v>
      </c>
      <c r="B32" s="43" t="e">
        <f>'BAR BB| Open rates'!#REF!*0.9</f>
        <v>#REF!</v>
      </c>
      <c r="C32" s="43" t="e">
        <f>'BAR BB| Open rates'!#REF!*0.9</f>
        <v>#REF!</v>
      </c>
      <c r="D32" s="43" t="e">
        <f>'BAR BB| Open rates'!#REF!*0.9</f>
        <v>#REF!</v>
      </c>
      <c r="E32" s="43">
        <f>'BAR BB| Open rates'!G44*0.9</f>
        <v>69210</v>
      </c>
      <c r="F32" s="43"/>
      <c r="G32" s="43">
        <f>'BAR BB| Open rates'!I44*0.9</f>
        <v>60930</v>
      </c>
      <c r="H32" s="43">
        <f>'BAR BB| Open rates'!K44*0.9</f>
        <v>57600</v>
      </c>
      <c r="I32" s="43">
        <f>'BAR BB| Open rates'!L44*0.9</f>
        <v>59400</v>
      </c>
      <c r="J32" s="43">
        <f>'BAR BB| Open rates'!M44*0.9</f>
        <v>57600</v>
      </c>
      <c r="K32" s="43">
        <f>'BAR BB| Open rates'!N44*0.9</f>
        <v>59400</v>
      </c>
      <c r="L32" s="43">
        <f>'BAR BB| Open rates'!O44*0.9</f>
        <v>57600</v>
      </c>
      <c r="M32" s="43">
        <f>'BAR BB| Open rates'!P44*0.9</f>
        <v>59400</v>
      </c>
      <c r="N32" s="43">
        <f>'BAR BB| Open rates'!Q44*0.9</f>
        <v>57600</v>
      </c>
      <c r="O32" s="43">
        <f>'BAR BB| Open rates'!R44*0.9</f>
        <v>57600</v>
      </c>
      <c r="P32" s="43">
        <f>'BAR BB| Open rates'!S44*0.9</f>
        <v>59400</v>
      </c>
      <c r="Q32" s="43">
        <f>'BAR BB| Open rates'!T44*0.9</f>
        <v>57600</v>
      </c>
      <c r="R32" s="43">
        <f>'BAR BB| Open rates'!U44*0.9</f>
        <v>59400</v>
      </c>
      <c r="S32" s="43">
        <f>'BAR BB| Open rates'!W44*0.9</f>
        <v>62910</v>
      </c>
    </row>
    <row r="33" spans="1:19" s="36" customFormat="1" ht="12" hidden="1" customHeight="1" x14ac:dyDescent="0.2">
      <c r="A33" s="237">
        <v>5</v>
      </c>
      <c r="B33" s="43" t="e">
        <f>'BAR BB| Open rates'!#REF!*0.9</f>
        <v>#REF!</v>
      </c>
      <c r="C33" s="43" t="e">
        <f>'BAR BB| Open rates'!#REF!*0.9</f>
        <v>#REF!</v>
      </c>
      <c r="D33" s="43" t="e">
        <f>'BAR BB| Open rates'!#REF!*0.9</f>
        <v>#REF!</v>
      </c>
      <c r="E33" s="43">
        <f>'BAR BB| Open rates'!G45*0.9</f>
        <v>71460</v>
      </c>
      <c r="F33" s="43"/>
      <c r="G33" s="43">
        <f>'BAR BB| Open rates'!I45*0.9</f>
        <v>63180</v>
      </c>
      <c r="H33" s="43">
        <f>'BAR BB| Open rates'!K45*0.9</f>
        <v>59850</v>
      </c>
      <c r="I33" s="43">
        <f>'BAR BB| Open rates'!L45*0.9</f>
        <v>61650</v>
      </c>
      <c r="J33" s="43">
        <f>'BAR BB| Open rates'!M45*0.9</f>
        <v>59850</v>
      </c>
      <c r="K33" s="43">
        <f>'BAR BB| Open rates'!N45*0.9</f>
        <v>61650</v>
      </c>
      <c r="L33" s="43">
        <f>'BAR BB| Open rates'!O45*0.9</f>
        <v>59850</v>
      </c>
      <c r="M33" s="43">
        <f>'BAR BB| Open rates'!P45*0.9</f>
        <v>61650</v>
      </c>
      <c r="N33" s="43">
        <f>'BAR BB| Open rates'!Q45*0.9</f>
        <v>59850</v>
      </c>
      <c r="O33" s="43">
        <f>'BAR BB| Open rates'!R45*0.9</f>
        <v>59850</v>
      </c>
      <c r="P33" s="43">
        <f>'BAR BB| Open rates'!S45*0.9</f>
        <v>61650</v>
      </c>
      <c r="Q33" s="43">
        <f>'BAR BB| Open rates'!T45*0.9</f>
        <v>59850</v>
      </c>
      <c r="R33" s="43">
        <f>'BAR BB| Open rates'!U45*0.9</f>
        <v>61650</v>
      </c>
      <c r="S33" s="43">
        <f>'BAR BB| Open rates'!W45*0.9</f>
        <v>65160</v>
      </c>
    </row>
    <row r="34" spans="1:19" s="36" customFormat="1" ht="12" hidden="1" customHeight="1" x14ac:dyDescent="0.2">
      <c r="A34" s="237">
        <v>6</v>
      </c>
      <c r="B34" s="43" t="e">
        <f>'BAR BB| Open rates'!#REF!*0.9</f>
        <v>#REF!</v>
      </c>
      <c r="C34" s="43" t="e">
        <f>'BAR BB| Open rates'!#REF!*0.9</f>
        <v>#REF!</v>
      </c>
      <c r="D34" s="43" t="e">
        <f>'BAR BB| Open rates'!#REF!*0.9</f>
        <v>#REF!</v>
      </c>
      <c r="E34" s="43">
        <f>'BAR BB| Open rates'!G46*0.9</f>
        <v>73710</v>
      </c>
      <c r="F34" s="43"/>
      <c r="G34" s="43">
        <f>'BAR BB| Open rates'!I46*0.9</f>
        <v>65430</v>
      </c>
      <c r="H34" s="43">
        <f>'BAR BB| Open rates'!K46*0.9</f>
        <v>62100</v>
      </c>
      <c r="I34" s="43">
        <f>'BAR BB| Open rates'!L46*0.9</f>
        <v>63900</v>
      </c>
      <c r="J34" s="43">
        <f>'BAR BB| Open rates'!M46*0.9</f>
        <v>62100</v>
      </c>
      <c r="K34" s="43">
        <f>'BAR BB| Open rates'!N46*0.9</f>
        <v>63900</v>
      </c>
      <c r="L34" s="43">
        <f>'BAR BB| Open rates'!O46*0.9</f>
        <v>62100</v>
      </c>
      <c r="M34" s="43">
        <f>'BAR BB| Open rates'!P46*0.9</f>
        <v>63900</v>
      </c>
      <c r="N34" s="43">
        <f>'BAR BB| Open rates'!Q46*0.9</f>
        <v>62100</v>
      </c>
      <c r="O34" s="43">
        <f>'BAR BB| Open rates'!R46*0.9</f>
        <v>62100</v>
      </c>
      <c r="P34" s="43">
        <f>'BAR BB| Open rates'!S46*0.9</f>
        <v>63900</v>
      </c>
      <c r="Q34" s="43">
        <f>'BAR BB| Open rates'!T46*0.9</f>
        <v>62100</v>
      </c>
      <c r="R34" s="43">
        <f>'BAR BB| Open rates'!U46*0.9</f>
        <v>63900</v>
      </c>
      <c r="S34" s="43">
        <f>'BAR BB| Open rates'!W46*0.9</f>
        <v>67410</v>
      </c>
    </row>
    <row r="35" spans="1:19" s="36" customFormat="1" ht="12" hidden="1" customHeight="1" x14ac:dyDescent="0.2">
      <c r="A35" s="237">
        <v>7</v>
      </c>
      <c r="B35" s="43" t="e">
        <f>'BAR BB| Open rates'!#REF!*0.9</f>
        <v>#REF!</v>
      </c>
      <c r="C35" s="43" t="e">
        <f>'BAR BB| Open rates'!#REF!*0.9</f>
        <v>#REF!</v>
      </c>
      <c r="D35" s="43" t="e">
        <f>'BAR BB| Open rates'!#REF!*0.9</f>
        <v>#REF!</v>
      </c>
      <c r="E35" s="43">
        <f>'BAR BB| Open rates'!G47*0.9</f>
        <v>75960</v>
      </c>
      <c r="F35" s="43"/>
      <c r="G35" s="43">
        <f>'BAR BB| Open rates'!I47*0.9</f>
        <v>67680</v>
      </c>
      <c r="H35" s="43">
        <f>'BAR BB| Open rates'!K47*0.9</f>
        <v>64350</v>
      </c>
      <c r="I35" s="43">
        <f>'BAR BB| Open rates'!L47*0.9</f>
        <v>66150</v>
      </c>
      <c r="J35" s="43">
        <f>'BAR BB| Open rates'!M47*0.9</f>
        <v>64350</v>
      </c>
      <c r="K35" s="43">
        <f>'BAR BB| Open rates'!N47*0.9</f>
        <v>66150</v>
      </c>
      <c r="L35" s="43">
        <f>'BAR BB| Open rates'!O47*0.9</f>
        <v>64350</v>
      </c>
      <c r="M35" s="43">
        <f>'BAR BB| Open rates'!P47*0.9</f>
        <v>66150</v>
      </c>
      <c r="N35" s="43">
        <f>'BAR BB| Open rates'!Q47*0.9</f>
        <v>64350</v>
      </c>
      <c r="O35" s="43">
        <f>'BAR BB| Open rates'!R47*0.9</f>
        <v>64350</v>
      </c>
      <c r="P35" s="43">
        <f>'BAR BB| Open rates'!S47*0.9</f>
        <v>66150</v>
      </c>
      <c r="Q35" s="43">
        <f>'BAR BB| Open rates'!T47*0.9</f>
        <v>64350</v>
      </c>
      <c r="R35" s="43">
        <f>'BAR BB| Open rates'!U47*0.9</f>
        <v>66150</v>
      </c>
      <c r="S35" s="43">
        <f>'BAR BB| Open rates'!W47*0.9</f>
        <v>69660</v>
      </c>
    </row>
    <row r="36" spans="1:19" s="36" customFormat="1" ht="12" hidden="1" customHeight="1" x14ac:dyDescent="0.2">
      <c r="A36" s="237">
        <v>8</v>
      </c>
      <c r="B36" s="43" t="e">
        <f>'BAR BB| Open rates'!#REF!*0.9</f>
        <v>#REF!</v>
      </c>
      <c r="C36" s="43" t="e">
        <f>'BAR BB| Open rates'!#REF!*0.9</f>
        <v>#REF!</v>
      </c>
      <c r="D36" s="43" t="e">
        <f>'BAR BB| Open rates'!#REF!*0.9</f>
        <v>#REF!</v>
      </c>
      <c r="E36" s="43">
        <f>'BAR BB| Open rates'!G48*0.9</f>
        <v>78210</v>
      </c>
      <c r="F36" s="43"/>
      <c r="G36" s="43">
        <f>'BAR BB| Open rates'!I48*0.9</f>
        <v>69930</v>
      </c>
      <c r="H36" s="43">
        <f>'BAR BB| Open rates'!K48*0.9</f>
        <v>66600</v>
      </c>
      <c r="I36" s="43">
        <f>'BAR BB| Open rates'!L48*0.9</f>
        <v>68400</v>
      </c>
      <c r="J36" s="43">
        <f>'BAR BB| Open rates'!M48*0.9</f>
        <v>66600</v>
      </c>
      <c r="K36" s="43">
        <f>'BAR BB| Open rates'!N48*0.9</f>
        <v>68400</v>
      </c>
      <c r="L36" s="43">
        <f>'BAR BB| Open rates'!O48*0.9</f>
        <v>66600</v>
      </c>
      <c r="M36" s="43">
        <f>'BAR BB| Open rates'!P48*0.9</f>
        <v>68400</v>
      </c>
      <c r="N36" s="43">
        <f>'BAR BB| Open rates'!Q48*0.9</f>
        <v>66600</v>
      </c>
      <c r="O36" s="43">
        <f>'BAR BB| Open rates'!R48*0.9</f>
        <v>66600</v>
      </c>
      <c r="P36" s="43">
        <f>'BAR BB| Open rates'!S48*0.9</f>
        <v>68400</v>
      </c>
      <c r="Q36" s="43">
        <f>'BAR BB| Open rates'!T48*0.9</f>
        <v>66600</v>
      </c>
      <c r="R36" s="43">
        <f>'BAR BB| Open rates'!U48*0.9</f>
        <v>68400</v>
      </c>
      <c r="S36" s="43">
        <f>'BAR BB| Open rates'!W48*0.9</f>
        <v>71910</v>
      </c>
    </row>
    <row r="37" spans="1:19" s="36" customFormat="1" ht="12" hidden="1" customHeight="1" x14ac:dyDescent="0.2">
      <c r="A37" s="236" t="s">
        <v>72</v>
      </c>
      <c r="B37" s="43"/>
      <c r="C37" s="43"/>
      <c r="D37" s="43"/>
      <c r="E37" s="43"/>
      <c r="F37" s="43"/>
      <c r="G37" s="43"/>
      <c r="H37" s="43"/>
      <c r="I37" s="43"/>
      <c r="J37" s="43"/>
      <c r="K37" s="43"/>
      <c r="L37" s="43"/>
      <c r="M37" s="43"/>
      <c r="N37" s="43"/>
      <c r="O37" s="43"/>
      <c r="P37" s="43"/>
      <c r="Q37" s="43"/>
      <c r="R37" s="43"/>
      <c r="S37" s="43"/>
    </row>
    <row r="38" spans="1:19" s="36" customFormat="1" ht="12" hidden="1" customHeight="1" x14ac:dyDescent="0.2">
      <c r="A38" s="237">
        <v>1</v>
      </c>
      <c r="B38" s="43" t="e">
        <f>'BAR BB| Open rates'!#REF!*0.9</f>
        <v>#REF!</v>
      </c>
      <c r="C38" s="43" t="e">
        <f>'BAR BB| Open rates'!#REF!*0.9</f>
        <v>#REF!</v>
      </c>
      <c r="D38" s="43" t="e">
        <f>'BAR BB| Open rates'!#REF!*0.9</f>
        <v>#REF!</v>
      </c>
      <c r="E38" s="43">
        <f>'BAR BB| Open rates'!G50*0.9</f>
        <v>85500</v>
      </c>
      <c r="F38" s="43"/>
      <c r="G38" s="43">
        <f>'BAR BB| Open rates'!I50*0.9</f>
        <v>85500</v>
      </c>
      <c r="H38" s="43">
        <f>'BAR BB| Open rates'!K50*0.9</f>
        <v>85500</v>
      </c>
      <c r="I38" s="43">
        <f>'BAR BB| Open rates'!L50*0.9</f>
        <v>85500</v>
      </c>
      <c r="J38" s="43">
        <f>'BAR BB| Open rates'!M50*0.9</f>
        <v>85500</v>
      </c>
      <c r="K38" s="43">
        <f>'BAR BB| Open rates'!N50*0.9</f>
        <v>85500</v>
      </c>
      <c r="L38" s="43">
        <f>'BAR BB| Open rates'!O50*0.9</f>
        <v>85500</v>
      </c>
      <c r="M38" s="43">
        <f>'BAR BB| Open rates'!P50*0.9</f>
        <v>85500</v>
      </c>
      <c r="N38" s="43">
        <f>'BAR BB| Open rates'!Q50*0.9</f>
        <v>85500</v>
      </c>
      <c r="O38" s="43">
        <f>'BAR BB| Open rates'!R50*0.9</f>
        <v>85500</v>
      </c>
      <c r="P38" s="43">
        <f>'BAR BB| Open rates'!S50*0.9</f>
        <v>85500</v>
      </c>
      <c r="Q38" s="43">
        <f>'BAR BB| Open rates'!T50*0.9</f>
        <v>85500</v>
      </c>
      <c r="R38" s="43">
        <f>'BAR BB| Open rates'!U50*0.9</f>
        <v>85500</v>
      </c>
      <c r="S38" s="43">
        <f>'BAR BB| Open rates'!W50*0.9</f>
        <v>85500</v>
      </c>
    </row>
    <row r="39" spans="1:19" s="36" customFormat="1" ht="12" hidden="1" customHeight="1" x14ac:dyDescent="0.2">
      <c r="A39" s="237">
        <v>2</v>
      </c>
      <c r="B39" s="43" t="e">
        <f>'BAR BB| Open rates'!#REF!*0.9</f>
        <v>#REF!</v>
      </c>
      <c r="C39" s="43" t="e">
        <f>'BAR BB| Open rates'!#REF!*0.9</f>
        <v>#REF!</v>
      </c>
      <c r="D39" s="43" t="e">
        <f>'BAR BB| Open rates'!#REF!*0.9</f>
        <v>#REF!</v>
      </c>
      <c r="E39" s="43">
        <f>'BAR BB| Open rates'!G51*0.9</f>
        <v>87750</v>
      </c>
      <c r="F39" s="43"/>
      <c r="G39" s="43">
        <f>'BAR BB| Open rates'!I51*0.9</f>
        <v>87750</v>
      </c>
      <c r="H39" s="43">
        <f>'BAR BB| Open rates'!K51*0.9</f>
        <v>87750</v>
      </c>
      <c r="I39" s="43">
        <f>'BAR BB| Open rates'!L51*0.9</f>
        <v>87750</v>
      </c>
      <c r="J39" s="43">
        <f>'BAR BB| Open rates'!M51*0.9</f>
        <v>87750</v>
      </c>
      <c r="K39" s="43">
        <f>'BAR BB| Open rates'!N51*0.9</f>
        <v>87750</v>
      </c>
      <c r="L39" s="43">
        <f>'BAR BB| Open rates'!O51*0.9</f>
        <v>87750</v>
      </c>
      <c r="M39" s="43">
        <f>'BAR BB| Open rates'!P51*0.9</f>
        <v>87750</v>
      </c>
      <c r="N39" s="43">
        <f>'BAR BB| Open rates'!Q51*0.9</f>
        <v>87750</v>
      </c>
      <c r="O39" s="43">
        <f>'BAR BB| Open rates'!R51*0.9</f>
        <v>87750</v>
      </c>
      <c r="P39" s="43">
        <f>'BAR BB| Open rates'!S51*0.9</f>
        <v>87750</v>
      </c>
      <c r="Q39" s="43">
        <f>'BAR BB| Open rates'!T51*0.9</f>
        <v>87750</v>
      </c>
      <c r="R39" s="43">
        <f>'BAR BB| Open rates'!U51*0.9</f>
        <v>87750</v>
      </c>
      <c r="S39" s="43">
        <f>'BAR BB| Open rates'!W51*0.9</f>
        <v>87750</v>
      </c>
    </row>
    <row r="40" spans="1:19" s="36" customFormat="1" ht="12" hidden="1" customHeight="1" x14ac:dyDescent="0.2">
      <c r="A40" s="236" t="s">
        <v>184</v>
      </c>
      <c r="B40" s="43"/>
      <c r="C40" s="43"/>
      <c r="D40" s="43"/>
      <c r="E40" s="43"/>
      <c r="F40" s="43"/>
      <c r="G40" s="43"/>
      <c r="H40" s="43"/>
      <c r="I40" s="43"/>
      <c r="J40" s="43"/>
      <c r="K40" s="43"/>
      <c r="L40" s="43"/>
      <c r="M40" s="43"/>
      <c r="N40" s="43"/>
      <c r="O40" s="43"/>
      <c r="P40" s="43"/>
      <c r="Q40" s="43"/>
      <c r="R40" s="43"/>
      <c r="S40" s="43"/>
    </row>
    <row r="41" spans="1:19" s="36" customFormat="1" ht="12" hidden="1" customHeight="1" x14ac:dyDescent="0.2">
      <c r="A41" s="237">
        <v>1</v>
      </c>
      <c r="B41" s="43" t="e">
        <f>'BAR BB| Open rates'!#REF!*0.9</f>
        <v>#REF!</v>
      </c>
      <c r="C41" s="43" t="e">
        <f>'BAR BB| Open rates'!#REF!*0.9</f>
        <v>#REF!</v>
      </c>
      <c r="D41" s="43" t="e">
        <f>'BAR BB| Open rates'!#REF!*0.9</f>
        <v>#REF!</v>
      </c>
      <c r="E41" s="43">
        <f>'BAR BB| Open rates'!G53*0.9</f>
        <v>72000</v>
      </c>
      <c r="F41" s="43"/>
      <c r="G41" s="43">
        <f>'BAR BB| Open rates'!I53*0.9</f>
        <v>72000</v>
      </c>
      <c r="H41" s="43">
        <f>'BAR BB| Open rates'!K53*0.9</f>
        <v>72000</v>
      </c>
      <c r="I41" s="43">
        <f>'BAR BB| Open rates'!L53*0.9</f>
        <v>72000</v>
      </c>
      <c r="J41" s="43">
        <f>'BAR BB| Open rates'!M53*0.9</f>
        <v>72000</v>
      </c>
      <c r="K41" s="43">
        <f>'BAR BB| Open rates'!N53*0.9</f>
        <v>72000</v>
      </c>
      <c r="L41" s="43">
        <f>'BAR BB| Open rates'!O53*0.9</f>
        <v>72000</v>
      </c>
      <c r="M41" s="43">
        <f>'BAR BB| Open rates'!P53*0.9</f>
        <v>72000</v>
      </c>
      <c r="N41" s="43">
        <f>'BAR BB| Open rates'!Q53*0.9</f>
        <v>72000</v>
      </c>
      <c r="O41" s="43">
        <f>'BAR BB| Open rates'!R53*0.9</f>
        <v>72000</v>
      </c>
      <c r="P41" s="43">
        <f>'BAR BB| Open rates'!S53*0.9</f>
        <v>72000</v>
      </c>
      <c r="Q41" s="43">
        <f>'BAR BB| Open rates'!T53*0.9</f>
        <v>72000</v>
      </c>
      <c r="R41" s="43">
        <f>'BAR BB| Open rates'!U53*0.9</f>
        <v>72000</v>
      </c>
      <c r="S41" s="43">
        <f>'BAR BB| Open rates'!W53*0.9</f>
        <v>72000</v>
      </c>
    </row>
    <row r="42" spans="1:19" s="36" customFormat="1" ht="12" hidden="1" customHeight="1" x14ac:dyDescent="0.2">
      <c r="A42" s="237">
        <v>2</v>
      </c>
      <c r="B42" s="43" t="e">
        <f>'BAR BB| Open rates'!#REF!*0.9</f>
        <v>#REF!</v>
      </c>
      <c r="C42" s="43" t="e">
        <f>'BAR BB| Open rates'!#REF!*0.9</f>
        <v>#REF!</v>
      </c>
      <c r="D42" s="43" t="e">
        <f>'BAR BB| Open rates'!#REF!*0.9</f>
        <v>#REF!</v>
      </c>
      <c r="E42" s="43">
        <f>'BAR BB| Open rates'!G54*0.9</f>
        <v>74250</v>
      </c>
      <c r="F42" s="43"/>
      <c r="G42" s="43">
        <f>'BAR BB| Open rates'!I54*0.9</f>
        <v>74250</v>
      </c>
      <c r="H42" s="43">
        <f>'BAR BB| Open rates'!K54*0.9</f>
        <v>74250</v>
      </c>
      <c r="I42" s="43">
        <f>'BAR BB| Open rates'!L54*0.9</f>
        <v>74250</v>
      </c>
      <c r="J42" s="43">
        <f>'BAR BB| Open rates'!M54*0.9</f>
        <v>74250</v>
      </c>
      <c r="K42" s="43">
        <f>'BAR BB| Open rates'!N54*0.9</f>
        <v>74250</v>
      </c>
      <c r="L42" s="43">
        <f>'BAR BB| Open rates'!O54*0.9</f>
        <v>74250</v>
      </c>
      <c r="M42" s="43">
        <f>'BAR BB| Open rates'!P54*0.9</f>
        <v>74250</v>
      </c>
      <c r="N42" s="43">
        <f>'BAR BB| Open rates'!Q54*0.9</f>
        <v>74250</v>
      </c>
      <c r="O42" s="43">
        <f>'BAR BB| Open rates'!R54*0.9</f>
        <v>74250</v>
      </c>
      <c r="P42" s="43">
        <f>'BAR BB| Open rates'!S54*0.9</f>
        <v>74250</v>
      </c>
      <c r="Q42" s="43">
        <f>'BAR BB| Open rates'!T54*0.9</f>
        <v>74250</v>
      </c>
      <c r="R42" s="43">
        <f>'BAR BB| Open rates'!U54*0.9</f>
        <v>74250</v>
      </c>
      <c r="S42" s="43">
        <f>'BAR BB| Open rates'!W54*0.9</f>
        <v>74250</v>
      </c>
    </row>
    <row r="43" spans="1:19" s="36" customFormat="1" ht="12" hidden="1" customHeight="1" x14ac:dyDescent="0.2">
      <c r="A43" s="237">
        <v>3</v>
      </c>
      <c r="B43" s="43" t="e">
        <f>'BAR BB| Open rates'!#REF!*0.9</f>
        <v>#REF!</v>
      </c>
      <c r="C43" s="43" t="e">
        <f>'BAR BB| Open rates'!#REF!*0.9</f>
        <v>#REF!</v>
      </c>
      <c r="D43" s="43" t="e">
        <f>'BAR BB| Open rates'!#REF!*0.9</f>
        <v>#REF!</v>
      </c>
      <c r="E43" s="43">
        <f>'BAR BB| Open rates'!G55*0.9</f>
        <v>76500</v>
      </c>
      <c r="F43" s="43"/>
      <c r="G43" s="43">
        <f>'BAR BB| Open rates'!I55*0.9</f>
        <v>76500</v>
      </c>
      <c r="H43" s="43">
        <f>'BAR BB| Open rates'!K55*0.9</f>
        <v>76500</v>
      </c>
      <c r="I43" s="43">
        <f>'BAR BB| Open rates'!L55*0.9</f>
        <v>76500</v>
      </c>
      <c r="J43" s="43">
        <f>'BAR BB| Open rates'!M55*0.9</f>
        <v>76500</v>
      </c>
      <c r="K43" s="43">
        <f>'BAR BB| Open rates'!N55*0.9</f>
        <v>76500</v>
      </c>
      <c r="L43" s="43">
        <f>'BAR BB| Open rates'!O55*0.9</f>
        <v>76500</v>
      </c>
      <c r="M43" s="43">
        <f>'BAR BB| Open rates'!P55*0.9</f>
        <v>76500</v>
      </c>
      <c r="N43" s="43">
        <f>'BAR BB| Open rates'!Q55*0.9</f>
        <v>76500</v>
      </c>
      <c r="O43" s="43">
        <f>'BAR BB| Open rates'!R55*0.9</f>
        <v>76500</v>
      </c>
      <c r="P43" s="43">
        <f>'BAR BB| Open rates'!S55*0.9</f>
        <v>76500</v>
      </c>
      <c r="Q43" s="43">
        <f>'BAR BB| Open rates'!T55*0.9</f>
        <v>76500</v>
      </c>
      <c r="R43" s="43">
        <f>'BAR BB| Open rates'!U55*0.9</f>
        <v>76500</v>
      </c>
      <c r="S43" s="43">
        <f>'BAR BB| Open rates'!W55*0.9</f>
        <v>76500</v>
      </c>
    </row>
    <row r="44" spans="1:19" s="36" customFormat="1" ht="12" hidden="1" customHeight="1" x14ac:dyDescent="0.2">
      <c r="A44" s="237">
        <v>4</v>
      </c>
      <c r="B44" s="43" t="e">
        <f>'BAR BB| Open rates'!#REF!*0.9</f>
        <v>#REF!</v>
      </c>
      <c r="C44" s="43" t="e">
        <f>'BAR BB| Open rates'!#REF!*0.9</f>
        <v>#REF!</v>
      </c>
      <c r="D44" s="43" t="e">
        <f>'BAR BB| Open rates'!#REF!*0.9</f>
        <v>#REF!</v>
      </c>
      <c r="E44" s="43">
        <f>'BAR BB| Open rates'!G56*0.9</f>
        <v>78750</v>
      </c>
      <c r="F44" s="43"/>
      <c r="G44" s="43">
        <f>'BAR BB| Open rates'!I56*0.9</f>
        <v>78750</v>
      </c>
      <c r="H44" s="43">
        <f>'BAR BB| Open rates'!K56*0.9</f>
        <v>78750</v>
      </c>
      <c r="I44" s="43">
        <f>'BAR BB| Open rates'!L56*0.9</f>
        <v>78750</v>
      </c>
      <c r="J44" s="43">
        <f>'BAR BB| Open rates'!M56*0.9</f>
        <v>78750</v>
      </c>
      <c r="K44" s="43">
        <f>'BAR BB| Open rates'!N56*0.9</f>
        <v>78750</v>
      </c>
      <c r="L44" s="43">
        <f>'BAR BB| Open rates'!O56*0.9</f>
        <v>78750</v>
      </c>
      <c r="M44" s="43">
        <f>'BAR BB| Open rates'!P56*0.9</f>
        <v>78750</v>
      </c>
      <c r="N44" s="43">
        <f>'BAR BB| Open rates'!Q56*0.9</f>
        <v>78750</v>
      </c>
      <c r="O44" s="43">
        <f>'BAR BB| Open rates'!R56*0.9</f>
        <v>78750</v>
      </c>
      <c r="P44" s="43">
        <f>'BAR BB| Open rates'!S56*0.9</f>
        <v>78750</v>
      </c>
      <c r="Q44" s="43">
        <f>'BAR BB| Open rates'!T56*0.9</f>
        <v>78750</v>
      </c>
      <c r="R44" s="43">
        <f>'BAR BB| Open rates'!U56*0.9</f>
        <v>78750</v>
      </c>
      <c r="S44" s="43">
        <f>'BAR BB| Open rates'!W56*0.9</f>
        <v>78750</v>
      </c>
    </row>
    <row r="45" spans="1:19" s="36" customFormat="1" ht="12" hidden="1" customHeight="1" x14ac:dyDescent="0.2">
      <c r="A45" s="237">
        <v>5</v>
      </c>
      <c r="B45" s="43" t="e">
        <f>'BAR BB| Open rates'!#REF!*0.9</f>
        <v>#REF!</v>
      </c>
      <c r="C45" s="43" t="e">
        <f>'BAR BB| Open rates'!#REF!*0.9</f>
        <v>#REF!</v>
      </c>
      <c r="D45" s="43" t="e">
        <f>'BAR BB| Open rates'!#REF!*0.9</f>
        <v>#REF!</v>
      </c>
      <c r="E45" s="43">
        <f>'BAR BB| Open rates'!G57*0.9</f>
        <v>81000</v>
      </c>
      <c r="F45" s="43"/>
      <c r="G45" s="43">
        <f>'BAR BB| Open rates'!I57*0.9</f>
        <v>81000</v>
      </c>
      <c r="H45" s="43">
        <f>'BAR BB| Open rates'!K57*0.9</f>
        <v>81000</v>
      </c>
      <c r="I45" s="43">
        <f>'BAR BB| Open rates'!L57*0.9</f>
        <v>81000</v>
      </c>
      <c r="J45" s="43">
        <f>'BAR BB| Open rates'!M57*0.9</f>
        <v>81000</v>
      </c>
      <c r="K45" s="43">
        <f>'BAR BB| Open rates'!N57*0.9</f>
        <v>81000</v>
      </c>
      <c r="L45" s="43">
        <f>'BAR BB| Open rates'!O57*0.9</f>
        <v>81000</v>
      </c>
      <c r="M45" s="43">
        <f>'BAR BB| Open rates'!P57*0.9</f>
        <v>81000</v>
      </c>
      <c r="N45" s="43">
        <f>'BAR BB| Open rates'!Q57*0.9</f>
        <v>81000</v>
      </c>
      <c r="O45" s="43">
        <f>'BAR BB| Open rates'!R57*0.9</f>
        <v>81000</v>
      </c>
      <c r="P45" s="43">
        <f>'BAR BB| Open rates'!S57*0.9</f>
        <v>81000</v>
      </c>
      <c r="Q45" s="43">
        <f>'BAR BB| Open rates'!T57*0.9</f>
        <v>81000</v>
      </c>
      <c r="R45" s="43">
        <f>'BAR BB| Open rates'!U57*0.9</f>
        <v>81000</v>
      </c>
      <c r="S45" s="43">
        <f>'BAR BB| Open rates'!W57*0.9</f>
        <v>81000</v>
      </c>
    </row>
    <row r="46" spans="1:19" s="36" customFormat="1" ht="12" hidden="1" customHeight="1" x14ac:dyDescent="0.2">
      <c r="A46" s="237">
        <v>6</v>
      </c>
      <c r="B46" s="43" t="e">
        <f>'BAR BB| Open rates'!#REF!*0.9</f>
        <v>#REF!</v>
      </c>
      <c r="C46" s="43" t="e">
        <f>'BAR BB| Open rates'!#REF!*0.9</f>
        <v>#REF!</v>
      </c>
      <c r="D46" s="43" t="e">
        <f>'BAR BB| Open rates'!#REF!*0.9</f>
        <v>#REF!</v>
      </c>
      <c r="E46" s="43">
        <f>'BAR BB| Open rates'!G58*0.9</f>
        <v>83250</v>
      </c>
      <c r="F46" s="43"/>
      <c r="G46" s="43">
        <f>'BAR BB| Open rates'!I58*0.9</f>
        <v>83250</v>
      </c>
      <c r="H46" s="43">
        <f>'BAR BB| Open rates'!K58*0.9</f>
        <v>83250</v>
      </c>
      <c r="I46" s="43">
        <f>'BAR BB| Open rates'!L58*0.9</f>
        <v>83250</v>
      </c>
      <c r="J46" s="43">
        <f>'BAR BB| Open rates'!M58*0.9</f>
        <v>83250</v>
      </c>
      <c r="K46" s="43">
        <f>'BAR BB| Open rates'!N58*0.9</f>
        <v>83250</v>
      </c>
      <c r="L46" s="43">
        <f>'BAR BB| Open rates'!O58*0.9</f>
        <v>83250</v>
      </c>
      <c r="M46" s="43">
        <f>'BAR BB| Open rates'!P58*0.9</f>
        <v>83250</v>
      </c>
      <c r="N46" s="43">
        <f>'BAR BB| Open rates'!Q58*0.9</f>
        <v>83250</v>
      </c>
      <c r="O46" s="43">
        <f>'BAR BB| Open rates'!R58*0.9</f>
        <v>83250</v>
      </c>
      <c r="P46" s="43">
        <f>'BAR BB| Open rates'!S58*0.9</f>
        <v>83250</v>
      </c>
      <c r="Q46" s="43">
        <f>'BAR BB| Open rates'!T58*0.9</f>
        <v>83250</v>
      </c>
      <c r="R46" s="43">
        <f>'BAR BB| Open rates'!U58*0.9</f>
        <v>83250</v>
      </c>
      <c r="S46" s="43">
        <f>'BAR BB| Open rates'!W58*0.9</f>
        <v>83250</v>
      </c>
    </row>
    <row r="47" spans="1:19" s="36" customFormat="1" ht="12" hidden="1" customHeight="1" x14ac:dyDescent="0.2">
      <c r="A47" s="253"/>
      <c r="B47" s="164"/>
      <c r="C47" s="164"/>
      <c r="D47" s="164"/>
      <c r="E47" s="164"/>
      <c r="F47" s="164"/>
      <c r="G47" s="164"/>
      <c r="H47" s="164"/>
      <c r="I47" s="164"/>
      <c r="J47" s="164"/>
      <c r="K47" s="164"/>
      <c r="L47" s="164"/>
      <c r="M47" s="164"/>
      <c r="N47" s="164"/>
      <c r="O47" s="164"/>
      <c r="P47" s="164"/>
      <c r="Q47" s="164"/>
      <c r="R47" s="164"/>
      <c r="S47" s="164"/>
    </row>
    <row r="48" spans="1:19" s="33" customFormat="1" x14ac:dyDescent="0.2">
      <c r="A48" s="89"/>
    </row>
    <row r="49" spans="1:1" s="33" customFormat="1" ht="12.75" customHeight="1" x14ac:dyDescent="0.2">
      <c r="A49" s="330" t="s">
        <v>172</v>
      </c>
    </row>
    <row r="50" spans="1:1" s="33" customFormat="1" x14ac:dyDescent="0.2">
      <c r="A50" s="330"/>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389</v>
      </c>
    </row>
    <row r="55" spans="1:1" s="6" customFormat="1" ht="26.25" customHeight="1" x14ac:dyDescent="0.2">
      <c r="A55" s="172" t="s">
        <v>76</v>
      </c>
    </row>
    <row r="56" spans="1:1" s="6" customFormat="1" ht="24" customHeight="1" x14ac:dyDescent="0.2">
      <c r="A56" s="172" t="s">
        <v>77</v>
      </c>
    </row>
    <row r="57" spans="1:1" s="6" customFormat="1" ht="27.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4" t="s">
        <v>390</v>
      </c>
    </row>
    <row r="63" spans="1:1" s="33" customFormat="1" x14ac:dyDescent="0.2"/>
    <row r="64" spans="1:1" s="33" customFormat="1" x14ac:dyDescent="0.2">
      <c r="A64" s="171" t="s">
        <v>83</v>
      </c>
    </row>
    <row r="65" spans="1:1" s="33" customFormat="1" ht="30" customHeight="1" x14ac:dyDescent="0.2">
      <c r="A65" s="267" t="s">
        <v>391</v>
      </c>
    </row>
    <row r="66" spans="1:1" s="33" customFormat="1" ht="24" x14ac:dyDescent="0.2">
      <c r="A66" s="213" t="s">
        <v>392</v>
      </c>
    </row>
    <row r="67" spans="1:1" s="33" customFormat="1" x14ac:dyDescent="0.2"/>
    <row r="68" spans="1:1" s="33" customFormat="1" ht="24" x14ac:dyDescent="0.2">
      <c r="A68" s="288"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654"/>
  <sheetViews>
    <sheetView workbookViewId="0">
      <pane xSplit="1" ySplit="5" topLeftCell="B6" activePane="bottomRight" state="frozen"/>
      <selection pane="topRight" activeCell="B1" sqref="B1"/>
      <selection pane="bottomLeft" activeCell="A5" sqref="A5"/>
      <selection pane="bottomRight" activeCell="T4" sqref="T4:U5"/>
    </sheetView>
  </sheetViews>
  <sheetFormatPr defaultColWidth="9.85546875" defaultRowHeight="12.75" x14ac:dyDescent="0.2"/>
  <cols>
    <col min="1" max="1" width="36.85546875" style="32" customWidth="1"/>
    <col min="2" max="16384" width="9.85546875" style="32"/>
  </cols>
  <sheetData>
    <row r="1" spans="1:21" x14ac:dyDescent="0.2">
      <c r="A1" s="63" t="s">
        <v>61</v>
      </c>
    </row>
    <row r="2" spans="1:21" x14ac:dyDescent="0.2">
      <c r="A2" s="11" t="s">
        <v>421</v>
      </c>
    </row>
    <row r="3" spans="1:21" x14ac:dyDescent="0.2">
      <c r="A3" s="11" t="s">
        <v>298</v>
      </c>
    </row>
    <row r="4" spans="1:21"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c r="R4" s="115">
        <f>'BAR BB| Open rates'!R3</f>
        <v>45992</v>
      </c>
      <c r="S4" s="115">
        <f>'BAR BB| Open rates'!S3</f>
        <v>45996</v>
      </c>
      <c r="T4" s="115">
        <f>'BAR BB| Open rates'!T3</f>
        <v>45998</v>
      </c>
      <c r="U4" s="115">
        <f>'BAR BB| Open rates'!U3</f>
        <v>46003</v>
      </c>
    </row>
    <row r="5" spans="1:21"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c r="R5" s="115">
        <f>'BAR BB| Open rates'!R4</f>
        <v>45995</v>
      </c>
      <c r="S5" s="115">
        <f>'BAR BB| Open rates'!S4</f>
        <v>45997</v>
      </c>
      <c r="T5" s="115">
        <f>'BAR BB| Open rates'!T4</f>
        <v>46002</v>
      </c>
      <c r="U5" s="115">
        <f>'BAR BB| Open rates'!U4</f>
        <v>46003</v>
      </c>
    </row>
    <row r="6" spans="1:21" s="33" customFormat="1" ht="14.25" customHeight="1" x14ac:dyDescent="0.2">
      <c r="A6" s="236" t="s">
        <v>63</v>
      </c>
      <c r="B6" s="115"/>
      <c r="C6" s="115"/>
      <c r="D6" s="115"/>
      <c r="E6" s="115"/>
      <c r="F6" s="115"/>
      <c r="G6" s="115"/>
      <c r="H6" s="115"/>
      <c r="I6" s="115"/>
      <c r="J6" s="115"/>
      <c r="K6" s="115"/>
      <c r="L6" s="115"/>
      <c r="M6" s="115"/>
      <c r="N6" s="115"/>
      <c r="O6" s="115"/>
      <c r="P6" s="115"/>
      <c r="Q6" s="115"/>
      <c r="R6" s="115"/>
      <c r="S6" s="115"/>
      <c r="T6" s="115"/>
      <c r="U6" s="115"/>
    </row>
    <row r="7" spans="1:21" s="33" customFormat="1" ht="14.25" customHeight="1" x14ac:dyDescent="0.2">
      <c r="A7" s="237">
        <v>1</v>
      </c>
      <c r="B7" s="57">
        <f>'BAR BB| Open rates'!B6*0.8*0.87+25</f>
        <v>20765.8</v>
      </c>
      <c r="C7" s="57">
        <f>'BAR BB| Open rates'!C6*0.8*0.87+25</f>
        <v>17981.8</v>
      </c>
      <c r="D7" s="57">
        <f>'BAR BB| Open rates'!D6*0.8*0.87+25</f>
        <v>17981.8</v>
      </c>
      <c r="E7" s="57">
        <f>'BAR BB| Open rates'!E6*0.8*0.87+25</f>
        <v>20765.8</v>
      </c>
      <c r="F7" s="57">
        <f>'BAR BB| Open rates'!F6*0.8*0.87+25</f>
        <v>17981.8</v>
      </c>
      <c r="G7" s="57">
        <f>'BAR BB| Open rates'!G6*0.8*0.87+25</f>
        <v>17981.8</v>
      </c>
      <c r="H7" s="57">
        <f>'BAR BB| Open rates'!H6*0.8*0.87+25</f>
        <v>13109.8</v>
      </c>
      <c r="I7" s="57">
        <f>'BAR BB| Open rates'!I6*0.8*0.87+25</f>
        <v>11578.6</v>
      </c>
      <c r="J7" s="57">
        <f>'BAR BB| Open rates'!J6*0.8*0.87+25</f>
        <v>10395.4</v>
      </c>
      <c r="K7" s="57">
        <f>'BAR BB| Open rates'!K6*0.8*0.87+25</f>
        <v>9003.4</v>
      </c>
      <c r="L7" s="57">
        <f>'BAR BB| Open rates'!L6*0.8*0.87+25</f>
        <v>10395.4</v>
      </c>
      <c r="M7" s="57">
        <f>'BAR BB| Open rates'!M6*0.8*0.87+25</f>
        <v>9003.4</v>
      </c>
      <c r="N7" s="57">
        <f>'BAR BB| Open rates'!N6*0.8*0.87+25</f>
        <v>10395.4</v>
      </c>
      <c r="O7" s="57">
        <f>'BAR BB| Open rates'!O6*0.8*0.87+25</f>
        <v>9003.4</v>
      </c>
      <c r="P7" s="57">
        <f>'BAR BB| Open rates'!P6*0.8*0.87+25</f>
        <v>10395.4</v>
      </c>
      <c r="Q7" s="57">
        <f>'BAR BB| Open rates'!Q6*0.8*0.87+25</f>
        <v>9003.4</v>
      </c>
      <c r="R7" s="57">
        <f>'BAR BB| Open rates'!R6*0.8*0.87+25</f>
        <v>9003.4</v>
      </c>
      <c r="S7" s="57">
        <f>'BAR BB| Open rates'!S6*0.8*0.87+25</f>
        <v>10395.4</v>
      </c>
      <c r="T7" s="57">
        <f>'BAR BB| Open rates'!T6*0.8*0.87+25</f>
        <v>9003.4</v>
      </c>
      <c r="U7" s="57">
        <f>'BAR BB| Open rates'!U6*0.8*0.87+25</f>
        <v>10395.4</v>
      </c>
    </row>
    <row r="8" spans="1:21" s="33" customFormat="1" ht="13.5" customHeight="1" x14ac:dyDescent="0.2">
      <c r="A8" s="237">
        <v>2</v>
      </c>
      <c r="B8" s="57">
        <f>'BAR BB| Open rates'!B7*0.8*0.87+25</f>
        <v>22505.8</v>
      </c>
      <c r="C8" s="57">
        <f>'BAR BB| Open rates'!C7*0.8*0.87+25</f>
        <v>19721.8</v>
      </c>
      <c r="D8" s="57">
        <f>'BAR BB| Open rates'!D7*0.8*0.87+25</f>
        <v>19721.8</v>
      </c>
      <c r="E8" s="57">
        <f>'BAR BB| Open rates'!E7*0.8*0.87+25</f>
        <v>22505.8</v>
      </c>
      <c r="F8" s="57">
        <f>'BAR BB| Open rates'!F7*0.8*0.87+25</f>
        <v>19721.8</v>
      </c>
      <c r="G8" s="57">
        <f>'BAR BB| Open rates'!G7*0.8*0.87+25</f>
        <v>19721.8</v>
      </c>
      <c r="H8" s="57">
        <f>'BAR BB| Open rates'!H7*0.8*0.87+25</f>
        <v>14849.8</v>
      </c>
      <c r="I8" s="57">
        <f>'BAR BB| Open rates'!I7*0.8*0.87+25</f>
        <v>13318.6</v>
      </c>
      <c r="J8" s="57">
        <f>'BAR BB| Open rates'!J7*0.8*0.87+25</f>
        <v>12135.4</v>
      </c>
      <c r="K8" s="57">
        <f>'BAR BB| Open rates'!K7*0.8*0.87+25</f>
        <v>10743.4</v>
      </c>
      <c r="L8" s="57">
        <f>'BAR BB| Open rates'!L7*0.8*0.87+25</f>
        <v>12135.4</v>
      </c>
      <c r="M8" s="57">
        <f>'BAR BB| Open rates'!M7*0.8*0.87+25</f>
        <v>10743.4</v>
      </c>
      <c r="N8" s="57">
        <f>'BAR BB| Open rates'!N7*0.8*0.87+25</f>
        <v>12135.4</v>
      </c>
      <c r="O8" s="57">
        <f>'BAR BB| Open rates'!O7*0.8*0.87+25</f>
        <v>10743.4</v>
      </c>
      <c r="P8" s="57">
        <f>'BAR BB| Open rates'!P7*0.8*0.87+25</f>
        <v>12135.4</v>
      </c>
      <c r="Q8" s="57">
        <f>'BAR BB| Open rates'!Q7*0.8*0.87+25</f>
        <v>10743.4</v>
      </c>
      <c r="R8" s="57">
        <f>'BAR BB| Open rates'!R7*0.8*0.87+25</f>
        <v>10743.4</v>
      </c>
      <c r="S8" s="57">
        <f>'BAR BB| Open rates'!S7*0.8*0.87+25</f>
        <v>12135.4</v>
      </c>
      <c r="T8" s="57">
        <f>'BAR BB| Open rates'!T7*0.8*0.87+25</f>
        <v>10743.4</v>
      </c>
      <c r="U8" s="57">
        <f>'BAR BB| Open rates'!U7*0.8*0.87+25</f>
        <v>12135.4</v>
      </c>
    </row>
    <row r="9" spans="1:21" s="33" customFormat="1" ht="13.5" customHeight="1" x14ac:dyDescent="0.2">
      <c r="A9" s="236" t="s">
        <v>175</v>
      </c>
      <c r="B9" s="57"/>
      <c r="C9" s="57"/>
      <c r="D9" s="57"/>
      <c r="E9" s="57"/>
      <c r="F9" s="57"/>
      <c r="G9" s="57"/>
      <c r="H9" s="57"/>
      <c r="I9" s="57"/>
      <c r="J9" s="57"/>
      <c r="K9" s="57"/>
      <c r="L9" s="57"/>
      <c r="M9" s="57"/>
      <c r="N9" s="57"/>
      <c r="O9" s="57"/>
      <c r="P9" s="57"/>
      <c r="Q9" s="57"/>
      <c r="R9" s="57"/>
      <c r="S9" s="57"/>
      <c r="T9" s="57"/>
      <c r="U9" s="57"/>
    </row>
    <row r="10" spans="1:21" s="33" customFormat="1" ht="11.25" customHeight="1" x14ac:dyDescent="0.2">
      <c r="A10" s="237">
        <v>1</v>
      </c>
      <c r="B10" s="57">
        <f>'BAR BB| Open rates'!B9*0.8*0.87+25</f>
        <v>22853.8</v>
      </c>
      <c r="C10" s="57">
        <f>'BAR BB| Open rates'!C9*0.8*0.87+25</f>
        <v>20069.8</v>
      </c>
      <c r="D10" s="57">
        <f>'BAR BB| Open rates'!D9*0.8*0.87+25</f>
        <v>20069.8</v>
      </c>
      <c r="E10" s="57">
        <f>'BAR BB| Open rates'!E9*0.8*0.87+25</f>
        <v>22853.8</v>
      </c>
      <c r="F10" s="57">
        <f>'BAR BB| Open rates'!F9*0.8*0.87+25</f>
        <v>20069.8</v>
      </c>
      <c r="G10" s="57">
        <f>'BAR BB| Open rates'!G9*0.8*0.87+25</f>
        <v>20069.8</v>
      </c>
      <c r="H10" s="57">
        <f>'BAR BB| Open rates'!H9*0.8*0.87+25</f>
        <v>15197.8</v>
      </c>
      <c r="I10" s="57">
        <f>'BAR BB| Open rates'!I9*0.8*0.87+25</f>
        <v>13666.6</v>
      </c>
      <c r="J10" s="57">
        <f>'BAR BB| Open rates'!J9*0.8*0.87+25</f>
        <v>12483.4</v>
      </c>
      <c r="K10" s="57">
        <f>'BAR BB| Open rates'!K9*0.8*0.87+25</f>
        <v>11091.4</v>
      </c>
      <c r="L10" s="57">
        <f>'BAR BB| Open rates'!L9*0.8*0.87+25</f>
        <v>12483.4</v>
      </c>
      <c r="M10" s="57">
        <f>'BAR BB| Open rates'!M9*0.8*0.87+25</f>
        <v>11091.4</v>
      </c>
      <c r="N10" s="57">
        <f>'BAR BB| Open rates'!N9*0.8*0.87+25</f>
        <v>12483.4</v>
      </c>
      <c r="O10" s="57">
        <f>'BAR BB| Open rates'!O9*0.8*0.87+25</f>
        <v>11091.4</v>
      </c>
      <c r="P10" s="57">
        <f>'BAR BB| Open rates'!P9*0.8*0.87+25</f>
        <v>12483.4</v>
      </c>
      <c r="Q10" s="57">
        <f>'BAR BB| Open rates'!Q9*0.8*0.87+25</f>
        <v>11091.4</v>
      </c>
      <c r="R10" s="57">
        <f>'BAR BB| Open rates'!R9*0.8*0.87+25</f>
        <v>11091.4</v>
      </c>
      <c r="S10" s="57">
        <f>'BAR BB| Open rates'!S9*0.8*0.87+25</f>
        <v>12483.4</v>
      </c>
      <c r="T10" s="57">
        <f>'BAR BB| Open rates'!T9*0.8*0.87+25</f>
        <v>11091.4</v>
      </c>
      <c r="U10" s="57">
        <f>'BAR BB| Open rates'!U9*0.8*0.87+25</f>
        <v>12483.4</v>
      </c>
    </row>
    <row r="11" spans="1:21" s="33" customFormat="1" ht="17.25" customHeight="1" x14ac:dyDescent="0.2">
      <c r="A11" s="237">
        <v>2</v>
      </c>
      <c r="B11" s="57">
        <f>'BAR BB| Open rates'!B10*0.8*0.87+25</f>
        <v>24593.8</v>
      </c>
      <c r="C11" s="57">
        <f>'BAR BB| Open rates'!C10*0.8*0.87+25</f>
        <v>21809.8</v>
      </c>
      <c r="D11" s="57">
        <f>'BAR BB| Open rates'!D10*0.8*0.87+25</f>
        <v>21809.8</v>
      </c>
      <c r="E11" s="57">
        <f>'BAR BB| Open rates'!E10*0.8*0.87+25</f>
        <v>24593.8</v>
      </c>
      <c r="F11" s="57">
        <f>'BAR BB| Open rates'!F10*0.8*0.87+25</f>
        <v>21809.8</v>
      </c>
      <c r="G11" s="57">
        <f>'BAR BB| Open rates'!G10*0.8*0.87+25</f>
        <v>21809.8</v>
      </c>
      <c r="H11" s="57">
        <f>'BAR BB| Open rates'!H10*0.8*0.87+25</f>
        <v>16937.8</v>
      </c>
      <c r="I11" s="57">
        <f>'BAR BB| Open rates'!I10*0.8*0.87+25</f>
        <v>15406.6</v>
      </c>
      <c r="J11" s="57">
        <f>'BAR BB| Open rates'!J10*0.8*0.87+25</f>
        <v>14223.4</v>
      </c>
      <c r="K11" s="57">
        <f>'BAR BB| Open rates'!K10*0.8*0.87+25</f>
        <v>12831.4</v>
      </c>
      <c r="L11" s="57">
        <f>'BAR BB| Open rates'!L10*0.8*0.87+25</f>
        <v>14223.4</v>
      </c>
      <c r="M11" s="57">
        <f>'BAR BB| Open rates'!M10*0.8*0.87+25</f>
        <v>12831.4</v>
      </c>
      <c r="N11" s="57">
        <f>'BAR BB| Open rates'!N10*0.8*0.87+25</f>
        <v>14223.4</v>
      </c>
      <c r="O11" s="57">
        <f>'BAR BB| Open rates'!O10*0.8*0.87+25</f>
        <v>12831.4</v>
      </c>
      <c r="P11" s="57">
        <f>'BAR BB| Open rates'!P10*0.8*0.87+25</f>
        <v>14223.4</v>
      </c>
      <c r="Q11" s="57">
        <f>'BAR BB| Open rates'!Q10*0.8*0.87+25</f>
        <v>12831.4</v>
      </c>
      <c r="R11" s="57">
        <f>'BAR BB| Open rates'!R10*0.8*0.87+25</f>
        <v>12831.4</v>
      </c>
      <c r="S11" s="57">
        <f>'BAR BB| Open rates'!S10*0.8*0.87+25</f>
        <v>14223.4</v>
      </c>
      <c r="T11" s="57">
        <f>'BAR BB| Open rates'!T10*0.8*0.87+25</f>
        <v>12831.4</v>
      </c>
      <c r="U11" s="57">
        <f>'BAR BB| Open rates'!U10*0.8*0.87+25</f>
        <v>14223.4</v>
      </c>
    </row>
    <row r="12" spans="1:21" s="36" customFormat="1" ht="12" customHeight="1" x14ac:dyDescent="0.2">
      <c r="A12" s="236" t="s">
        <v>178</v>
      </c>
      <c r="B12" s="43"/>
      <c r="C12" s="43"/>
      <c r="D12" s="43"/>
      <c r="E12" s="43"/>
      <c r="F12" s="43"/>
      <c r="G12" s="43"/>
      <c r="H12" s="43"/>
      <c r="I12" s="43"/>
      <c r="J12" s="43"/>
      <c r="K12" s="43"/>
      <c r="L12" s="43"/>
      <c r="M12" s="43"/>
      <c r="N12" s="43"/>
      <c r="O12" s="43"/>
      <c r="P12" s="43"/>
      <c r="Q12" s="43"/>
      <c r="R12" s="43"/>
      <c r="S12" s="43"/>
      <c r="T12" s="43"/>
      <c r="U12" s="43"/>
    </row>
    <row r="13" spans="1:21" s="36" customFormat="1" ht="12" customHeight="1" x14ac:dyDescent="0.2">
      <c r="A13" s="237">
        <v>1</v>
      </c>
      <c r="B13" s="57">
        <f>'BAR BB| Open rates'!B18*0.8*0.87+25</f>
        <v>27725.8</v>
      </c>
      <c r="C13" s="57">
        <f>'BAR BB| Open rates'!C18*0.8*0.87+25</f>
        <v>24941.8</v>
      </c>
      <c r="D13" s="57">
        <f>'BAR BB| Open rates'!D18*0.8*0.87+25</f>
        <v>24941.8</v>
      </c>
      <c r="E13" s="57">
        <f>'BAR BB| Open rates'!E18*0.8*0.87+25</f>
        <v>27725.8</v>
      </c>
      <c r="F13" s="57">
        <f>'BAR BB| Open rates'!F18*0.8*0.87+25</f>
        <v>24941.8</v>
      </c>
      <c r="G13" s="57">
        <f>'BAR BB| Open rates'!G18*0.8*0.87+25</f>
        <v>24941.8</v>
      </c>
      <c r="H13" s="57">
        <f>'BAR BB| Open rates'!H18*0.8*0.87+25</f>
        <v>20069.8</v>
      </c>
      <c r="I13" s="57">
        <f>'BAR BB| Open rates'!I18*0.8*0.87+25</f>
        <v>18538.599999999999</v>
      </c>
      <c r="J13" s="57">
        <f>'BAR BB| Open rates'!J18*0.8*0.87+25</f>
        <v>17355.400000000001</v>
      </c>
      <c r="K13" s="57">
        <f>'BAR BB| Open rates'!K18*0.8*0.87+25</f>
        <v>15963.4</v>
      </c>
      <c r="L13" s="57">
        <f>'BAR BB| Open rates'!L18*0.8*0.87+25</f>
        <v>17355.400000000001</v>
      </c>
      <c r="M13" s="57">
        <f>'BAR BB| Open rates'!M18*0.8*0.87+25</f>
        <v>15963.4</v>
      </c>
      <c r="N13" s="57">
        <f>'BAR BB| Open rates'!N18*0.8*0.87+25</f>
        <v>17355.400000000001</v>
      </c>
      <c r="O13" s="57">
        <f>'BAR BB| Open rates'!O18*0.8*0.87+25</f>
        <v>15963.4</v>
      </c>
      <c r="P13" s="57">
        <f>'BAR BB| Open rates'!P18*0.8*0.87+25</f>
        <v>17355.400000000001</v>
      </c>
      <c r="Q13" s="57">
        <f>'BAR BB| Open rates'!Q18*0.8*0.87+25</f>
        <v>15963.4</v>
      </c>
      <c r="R13" s="57">
        <f>'BAR BB| Open rates'!R18*0.8*0.87+25</f>
        <v>15963.4</v>
      </c>
      <c r="S13" s="57">
        <f>'BAR BB| Open rates'!S18*0.8*0.87+25</f>
        <v>17355.400000000001</v>
      </c>
      <c r="T13" s="57">
        <f>'BAR BB| Open rates'!T18*0.8*0.87+25</f>
        <v>15963.4</v>
      </c>
      <c r="U13" s="57">
        <f>'BAR BB| Open rates'!U18*0.8*0.87+25</f>
        <v>17355.400000000001</v>
      </c>
    </row>
    <row r="14" spans="1:21" s="36" customFormat="1" ht="12" customHeight="1" x14ac:dyDescent="0.2">
      <c r="A14" s="237">
        <v>2</v>
      </c>
      <c r="B14" s="57">
        <f>'BAR BB| Open rates'!B19*0.8*0.87+25</f>
        <v>29465.8</v>
      </c>
      <c r="C14" s="57">
        <f>'BAR BB| Open rates'!C19*0.8*0.87+25</f>
        <v>26681.8</v>
      </c>
      <c r="D14" s="57">
        <f>'BAR BB| Open rates'!D19*0.8*0.87+25</f>
        <v>26681.8</v>
      </c>
      <c r="E14" s="57">
        <f>'BAR BB| Open rates'!E19*0.8*0.87+25</f>
        <v>29465.8</v>
      </c>
      <c r="F14" s="57">
        <f>'BAR BB| Open rates'!F19*0.8*0.87+25</f>
        <v>26681.8</v>
      </c>
      <c r="G14" s="57">
        <f>'BAR BB| Open rates'!G19*0.8*0.87+25</f>
        <v>26681.8</v>
      </c>
      <c r="H14" s="57">
        <f>'BAR BB| Open rates'!H19*0.8*0.87+25</f>
        <v>21809.8</v>
      </c>
      <c r="I14" s="57">
        <f>'BAR BB| Open rates'!I19*0.8*0.87+25</f>
        <v>20278.599999999999</v>
      </c>
      <c r="J14" s="57">
        <f>'BAR BB| Open rates'!J19*0.8*0.87+25</f>
        <v>19095.400000000001</v>
      </c>
      <c r="K14" s="57">
        <f>'BAR BB| Open rates'!K19*0.8*0.87+25</f>
        <v>17703.400000000001</v>
      </c>
      <c r="L14" s="57">
        <f>'BAR BB| Open rates'!L19*0.8*0.87+25</f>
        <v>19095.400000000001</v>
      </c>
      <c r="M14" s="57">
        <f>'BAR BB| Open rates'!M19*0.8*0.87+25</f>
        <v>17703.400000000001</v>
      </c>
      <c r="N14" s="57">
        <f>'BAR BB| Open rates'!N19*0.8*0.87+25</f>
        <v>19095.400000000001</v>
      </c>
      <c r="O14" s="57">
        <f>'BAR BB| Open rates'!O19*0.8*0.87+25</f>
        <v>17703.400000000001</v>
      </c>
      <c r="P14" s="57">
        <f>'BAR BB| Open rates'!P19*0.8*0.87+25</f>
        <v>19095.400000000001</v>
      </c>
      <c r="Q14" s="57">
        <f>'BAR BB| Open rates'!Q19*0.8*0.87+25</f>
        <v>17703.400000000001</v>
      </c>
      <c r="R14" s="57">
        <f>'BAR BB| Open rates'!R19*0.8*0.87+25</f>
        <v>17703.400000000001</v>
      </c>
      <c r="S14" s="57">
        <f>'BAR BB| Open rates'!S19*0.8*0.87+25</f>
        <v>19095.400000000001</v>
      </c>
      <c r="T14" s="57">
        <f>'BAR BB| Open rates'!T19*0.8*0.87+25</f>
        <v>17703.400000000001</v>
      </c>
      <c r="U14" s="57">
        <f>'BAR BB| Open rates'!U19*0.8*0.87+25</f>
        <v>19095.400000000001</v>
      </c>
    </row>
    <row r="15" spans="1:21" s="36" customFormat="1" ht="12" customHeight="1" x14ac:dyDescent="0.2">
      <c r="A15" s="236" t="s">
        <v>179</v>
      </c>
      <c r="B15" s="57"/>
      <c r="C15" s="57"/>
      <c r="D15" s="57"/>
      <c r="E15" s="57"/>
      <c r="F15" s="57"/>
      <c r="G15" s="57"/>
      <c r="H15" s="57"/>
      <c r="I15" s="57"/>
      <c r="J15" s="57"/>
      <c r="K15" s="57"/>
      <c r="L15" s="57"/>
      <c r="M15" s="57"/>
      <c r="N15" s="57"/>
      <c r="O15" s="57"/>
      <c r="P15" s="57"/>
      <c r="Q15" s="57"/>
      <c r="R15" s="57"/>
      <c r="S15" s="57"/>
      <c r="T15" s="57"/>
      <c r="U15" s="57"/>
    </row>
    <row r="16" spans="1:21" s="36" customFormat="1" ht="12" customHeight="1" x14ac:dyDescent="0.2">
      <c r="A16" s="237">
        <v>1</v>
      </c>
      <c r="B16" s="57">
        <f>'BAR BB| Open rates'!B21*0.8*0.87+25</f>
        <v>30440.2</v>
      </c>
      <c r="C16" s="57">
        <f>'BAR BB| Open rates'!C21*0.8*0.87+25</f>
        <v>27656.2</v>
      </c>
      <c r="D16" s="57">
        <f>'BAR BB| Open rates'!D21*0.8*0.87+25</f>
        <v>27656.2</v>
      </c>
      <c r="E16" s="57">
        <f>'BAR BB| Open rates'!E21*0.8*0.87+25</f>
        <v>30440.2</v>
      </c>
      <c r="F16" s="57">
        <f>'BAR BB| Open rates'!F21*0.8*0.87+25</f>
        <v>27656.2</v>
      </c>
      <c r="G16" s="57">
        <f>'BAR BB| Open rates'!G21*0.8*0.87+25</f>
        <v>27656.2</v>
      </c>
      <c r="H16" s="57">
        <f>'BAR BB| Open rates'!H21*0.8*0.87+25</f>
        <v>22784.2</v>
      </c>
      <c r="I16" s="57">
        <f>'BAR BB| Open rates'!I21*0.8*0.87+25</f>
        <v>21253</v>
      </c>
      <c r="J16" s="57">
        <f>'BAR BB| Open rates'!J21*0.8*0.87+25</f>
        <v>20069.8</v>
      </c>
      <c r="K16" s="57">
        <f>'BAR BB| Open rates'!K21*0.8*0.87+25</f>
        <v>18677.8</v>
      </c>
      <c r="L16" s="57">
        <f>'BAR BB| Open rates'!L21*0.8*0.87+25</f>
        <v>20069.8</v>
      </c>
      <c r="M16" s="57">
        <f>'BAR BB| Open rates'!M21*0.8*0.87+25</f>
        <v>18677.8</v>
      </c>
      <c r="N16" s="57">
        <f>'BAR BB| Open rates'!N21*0.8*0.87+25</f>
        <v>20069.8</v>
      </c>
      <c r="O16" s="57">
        <f>'BAR BB| Open rates'!O21*0.8*0.87+25</f>
        <v>18677.8</v>
      </c>
      <c r="P16" s="57">
        <f>'BAR BB| Open rates'!P21*0.8*0.87+25</f>
        <v>20069.8</v>
      </c>
      <c r="Q16" s="57">
        <f>'BAR BB| Open rates'!Q21*0.8*0.87+25</f>
        <v>18677.8</v>
      </c>
      <c r="R16" s="57">
        <f>'BAR BB| Open rates'!R21*0.8*0.87+25</f>
        <v>18677.8</v>
      </c>
      <c r="S16" s="57">
        <f>'BAR BB| Open rates'!S21*0.8*0.87+25</f>
        <v>20069.8</v>
      </c>
      <c r="T16" s="57">
        <f>'BAR BB| Open rates'!T21*0.8*0.87+25</f>
        <v>18677.8</v>
      </c>
      <c r="U16" s="57">
        <f>'BAR BB| Open rates'!U21*0.8*0.87+25</f>
        <v>20069.8</v>
      </c>
    </row>
    <row r="17" spans="1:21" s="36" customFormat="1" ht="12" customHeight="1" x14ac:dyDescent="0.2">
      <c r="A17" s="237">
        <v>2</v>
      </c>
      <c r="B17" s="57">
        <f>'BAR BB| Open rates'!B22*0.8*0.87+25</f>
        <v>32180.2</v>
      </c>
      <c r="C17" s="57">
        <f>'BAR BB| Open rates'!C22*0.8*0.87+25</f>
        <v>29396.2</v>
      </c>
      <c r="D17" s="57">
        <f>'BAR BB| Open rates'!D22*0.8*0.87+25</f>
        <v>29396.2</v>
      </c>
      <c r="E17" s="57">
        <f>'BAR BB| Open rates'!E22*0.8*0.87+25</f>
        <v>32180.2</v>
      </c>
      <c r="F17" s="57">
        <f>'BAR BB| Open rates'!F22*0.8*0.87+25</f>
        <v>29396.2</v>
      </c>
      <c r="G17" s="57">
        <f>'BAR BB| Open rates'!G22*0.8*0.87+25</f>
        <v>29396.2</v>
      </c>
      <c r="H17" s="57">
        <f>'BAR BB| Open rates'!H22*0.8*0.87+25</f>
        <v>24524.2</v>
      </c>
      <c r="I17" s="57">
        <f>'BAR BB| Open rates'!I22*0.8*0.87+25</f>
        <v>22993</v>
      </c>
      <c r="J17" s="57">
        <f>'BAR BB| Open rates'!J22*0.8*0.87+25</f>
        <v>21809.8</v>
      </c>
      <c r="K17" s="57">
        <f>'BAR BB| Open rates'!K22*0.8*0.87+25</f>
        <v>20417.8</v>
      </c>
      <c r="L17" s="57">
        <f>'BAR BB| Open rates'!L22*0.8*0.87+25</f>
        <v>21809.8</v>
      </c>
      <c r="M17" s="57">
        <f>'BAR BB| Open rates'!M22*0.8*0.87+25</f>
        <v>20417.8</v>
      </c>
      <c r="N17" s="57">
        <f>'BAR BB| Open rates'!N22*0.8*0.87+25</f>
        <v>21809.8</v>
      </c>
      <c r="O17" s="57">
        <f>'BAR BB| Open rates'!O22*0.8*0.87+25</f>
        <v>20417.8</v>
      </c>
      <c r="P17" s="57">
        <f>'BAR BB| Open rates'!P22*0.8*0.87+25</f>
        <v>21809.8</v>
      </c>
      <c r="Q17" s="57">
        <f>'BAR BB| Open rates'!Q22*0.8*0.87+25</f>
        <v>20417.8</v>
      </c>
      <c r="R17" s="57">
        <f>'BAR BB| Open rates'!R22*0.8*0.87+25</f>
        <v>20417.8</v>
      </c>
      <c r="S17" s="57">
        <f>'BAR BB| Open rates'!S22*0.8*0.87+25</f>
        <v>21809.8</v>
      </c>
      <c r="T17" s="57">
        <f>'BAR BB| Open rates'!T22*0.8*0.87+25</f>
        <v>20417.8</v>
      </c>
      <c r="U17" s="57">
        <f>'BAR BB| Open rates'!U22*0.8*0.87+25</f>
        <v>21809.8</v>
      </c>
    </row>
    <row r="18" spans="1:21" s="36" customFormat="1" ht="12" customHeight="1" x14ac:dyDescent="0.2">
      <c r="A18" s="236" t="s">
        <v>180</v>
      </c>
      <c r="B18" s="57"/>
      <c r="C18" s="57"/>
      <c r="D18" s="57"/>
      <c r="E18" s="57"/>
      <c r="F18" s="57"/>
      <c r="G18" s="57"/>
      <c r="H18" s="57"/>
      <c r="I18" s="57"/>
      <c r="J18" s="57"/>
      <c r="K18" s="57"/>
      <c r="L18" s="57"/>
      <c r="M18" s="57"/>
      <c r="N18" s="57"/>
      <c r="O18" s="57"/>
      <c r="P18" s="57"/>
      <c r="Q18" s="57"/>
      <c r="R18" s="57"/>
      <c r="S18" s="57"/>
      <c r="T18" s="57"/>
      <c r="U18" s="57"/>
    </row>
    <row r="19" spans="1:21" s="36" customFormat="1" ht="12" customHeight="1" x14ac:dyDescent="0.2">
      <c r="A19" s="237">
        <v>1</v>
      </c>
      <c r="B19" s="57">
        <f>'BAR BB| Open rates'!B24*0.8*0.87+25</f>
        <v>38096.199999999997</v>
      </c>
      <c r="C19" s="57">
        <f>'BAR BB| Open rates'!C24*0.8*0.87+25</f>
        <v>35312.199999999997</v>
      </c>
      <c r="D19" s="57">
        <f>'BAR BB| Open rates'!D24*0.8*0.87+25</f>
        <v>35312.199999999997</v>
      </c>
      <c r="E19" s="57">
        <f>'BAR BB| Open rates'!E24*0.8*0.87+25</f>
        <v>38096.199999999997</v>
      </c>
      <c r="F19" s="57">
        <f>'BAR BB| Open rates'!F24*0.8*0.87+25</f>
        <v>35312.199999999997</v>
      </c>
      <c r="G19" s="57">
        <f>'BAR BB| Open rates'!G24*0.8*0.87+25</f>
        <v>35312.199999999997</v>
      </c>
      <c r="H19" s="57">
        <f>'BAR BB| Open rates'!H24*0.8*0.87+25</f>
        <v>30440.2</v>
      </c>
      <c r="I19" s="57">
        <f>'BAR BB| Open rates'!I24*0.8*0.87+25</f>
        <v>28909</v>
      </c>
      <c r="J19" s="57">
        <f>'BAR BB| Open rates'!J24*0.8*0.87+25</f>
        <v>27725.8</v>
      </c>
      <c r="K19" s="57">
        <f>'BAR BB| Open rates'!K24*0.8*0.87+25</f>
        <v>26333.8</v>
      </c>
      <c r="L19" s="57">
        <f>'BAR BB| Open rates'!L24*0.8*0.87+25</f>
        <v>27725.8</v>
      </c>
      <c r="M19" s="57">
        <f>'BAR BB| Open rates'!M24*0.8*0.87+25</f>
        <v>26333.8</v>
      </c>
      <c r="N19" s="57">
        <f>'BAR BB| Open rates'!N24*0.8*0.87+25</f>
        <v>27725.8</v>
      </c>
      <c r="O19" s="57">
        <f>'BAR BB| Open rates'!O24*0.8*0.87+25</f>
        <v>26333.8</v>
      </c>
      <c r="P19" s="57">
        <f>'BAR BB| Open rates'!P24*0.8*0.87+25</f>
        <v>27725.8</v>
      </c>
      <c r="Q19" s="57">
        <f>'BAR BB| Open rates'!Q24*0.8*0.87+25</f>
        <v>26333.8</v>
      </c>
      <c r="R19" s="57">
        <f>'BAR BB| Open rates'!R24*0.8*0.87+25</f>
        <v>26333.8</v>
      </c>
      <c r="S19" s="57">
        <f>'BAR BB| Open rates'!S24*0.8*0.87+25</f>
        <v>27725.8</v>
      </c>
      <c r="T19" s="57">
        <f>'BAR BB| Open rates'!T24*0.8*0.87+25</f>
        <v>26333.8</v>
      </c>
      <c r="U19" s="57">
        <f>'BAR BB| Open rates'!U24*0.8*0.87+25</f>
        <v>27725.8</v>
      </c>
    </row>
    <row r="20" spans="1:21" s="36" customFormat="1" ht="12" customHeight="1" x14ac:dyDescent="0.2">
      <c r="A20" s="237">
        <v>2</v>
      </c>
      <c r="B20" s="57">
        <f>'BAR BB| Open rates'!B25*0.8*0.87+25</f>
        <v>39836.199999999997</v>
      </c>
      <c r="C20" s="57">
        <f>'BAR BB| Open rates'!C25*0.8*0.87+25</f>
        <v>37052.199999999997</v>
      </c>
      <c r="D20" s="57">
        <f>'BAR BB| Open rates'!D25*0.8*0.87+25</f>
        <v>37052.199999999997</v>
      </c>
      <c r="E20" s="57">
        <f>'BAR BB| Open rates'!E25*0.8*0.87+25</f>
        <v>39836.199999999997</v>
      </c>
      <c r="F20" s="57">
        <f>'BAR BB| Open rates'!F25*0.8*0.87+25</f>
        <v>37052.199999999997</v>
      </c>
      <c r="G20" s="57">
        <f>'BAR BB| Open rates'!G25*0.8*0.87+25</f>
        <v>37052.199999999997</v>
      </c>
      <c r="H20" s="57">
        <f>'BAR BB| Open rates'!H25*0.8*0.87+25</f>
        <v>32180.2</v>
      </c>
      <c r="I20" s="57">
        <f>'BAR BB| Open rates'!I25*0.8*0.87+25</f>
        <v>30649</v>
      </c>
      <c r="J20" s="57">
        <f>'BAR BB| Open rates'!J25*0.8*0.87+25</f>
        <v>29465.8</v>
      </c>
      <c r="K20" s="57">
        <f>'BAR BB| Open rates'!K25*0.8*0.87+25</f>
        <v>28073.8</v>
      </c>
      <c r="L20" s="57">
        <f>'BAR BB| Open rates'!L25*0.8*0.87+25</f>
        <v>29465.8</v>
      </c>
      <c r="M20" s="57">
        <f>'BAR BB| Open rates'!M25*0.8*0.87+25</f>
        <v>28073.8</v>
      </c>
      <c r="N20" s="57">
        <f>'BAR BB| Open rates'!N25*0.8*0.87+25</f>
        <v>29465.8</v>
      </c>
      <c r="O20" s="57">
        <f>'BAR BB| Open rates'!O25*0.8*0.87+25</f>
        <v>28073.8</v>
      </c>
      <c r="P20" s="57">
        <f>'BAR BB| Open rates'!P25*0.8*0.87+25</f>
        <v>29465.8</v>
      </c>
      <c r="Q20" s="57">
        <f>'BAR BB| Open rates'!Q25*0.8*0.87+25</f>
        <v>28073.8</v>
      </c>
      <c r="R20" s="57">
        <f>'BAR BB| Open rates'!R25*0.8*0.87+25</f>
        <v>28073.8</v>
      </c>
      <c r="S20" s="57">
        <f>'BAR BB| Open rates'!S25*0.8*0.87+25</f>
        <v>29465.8</v>
      </c>
      <c r="T20" s="57">
        <f>'BAR BB| Open rates'!T25*0.8*0.87+25</f>
        <v>28073.8</v>
      </c>
      <c r="U20" s="57">
        <f>'BAR BB| Open rates'!U25*0.8*0.87+25</f>
        <v>29465.8</v>
      </c>
    </row>
    <row r="21" spans="1:21" s="36" customFormat="1" ht="12" customHeight="1" x14ac:dyDescent="0.2">
      <c r="A21" s="237">
        <v>3</v>
      </c>
      <c r="B21" s="57">
        <f>'BAR BB| Open rates'!B26*0.8*0.87+25</f>
        <v>41576.199999999997</v>
      </c>
      <c r="C21" s="57">
        <f>'BAR BB| Open rates'!C26*0.8*0.87+25</f>
        <v>38792.199999999997</v>
      </c>
      <c r="D21" s="57">
        <f>'BAR BB| Open rates'!D26*0.8*0.87+25</f>
        <v>38792.199999999997</v>
      </c>
      <c r="E21" s="57">
        <f>'BAR BB| Open rates'!E26*0.8*0.87+25</f>
        <v>41576.199999999997</v>
      </c>
      <c r="F21" s="57">
        <f>'BAR BB| Open rates'!F26*0.8*0.87+25</f>
        <v>38792.199999999997</v>
      </c>
      <c r="G21" s="57">
        <f>'BAR BB| Open rates'!G26*0.8*0.87+25</f>
        <v>38792.199999999997</v>
      </c>
      <c r="H21" s="57">
        <f>'BAR BB| Open rates'!H26*0.8*0.87+25</f>
        <v>33920.199999999997</v>
      </c>
      <c r="I21" s="57">
        <f>'BAR BB| Open rates'!I26*0.8*0.87+25</f>
        <v>32389</v>
      </c>
      <c r="J21" s="57">
        <f>'BAR BB| Open rates'!J26*0.8*0.87+25</f>
        <v>31205.8</v>
      </c>
      <c r="K21" s="57">
        <f>'BAR BB| Open rates'!K26*0.8*0.87+25</f>
        <v>29813.8</v>
      </c>
      <c r="L21" s="57">
        <f>'BAR BB| Open rates'!L26*0.8*0.87+25</f>
        <v>31205.8</v>
      </c>
      <c r="M21" s="57">
        <f>'BAR BB| Open rates'!M26*0.8*0.87+25</f>
        <v>29813.8</v>
      </c>
      <c r="N21" s="57">
        <f>'BAR BB| Open rates'!N26*0.8*0.87+25</f>
        <v>31205.8</v>
      </c>
      <c r="O21" s="57">
        <f>'BAR BB| Open rates'!O26*0.8*0.87+25</f>
        <v>29813.8</v>
      </c>
      <c r="P21" s="57">
        <f>'BAR BB| Open rates'!P26*0.8*0.87+25</f>
        <v>31205.8</v>
      </c>
      <c r="Q21" s="57">
        <f>'BAR BB| Open rates'!Q26*0.8*0.87+25</f>
        <v>29813.8</v>
      </c>
      <c r="R21" s="57">
        <f>'BAR BB| Open rates'!R26*0.8*0.87+25</f>
        <v>29813.8</v>
      </c>
      <c r="S21" s="57">
        <f>'BAR BB| Open rates'!S26*0.8*0.87+25</f>
        <v>31205.8</v>
      </c>
      <c r="T21" s="57">
        <f>'BAR BB| Open rates'!T26*0.8*0.87+25</f>
        <v>29813.8</v>
      </c>
      <c r="U21" s="57">
        <f>'BAR BB| Open rates'!U26*0.8*0.87+25</f>
        <v>31205.8</v>
      </c>
    </row>
    <row r="22" spans="1:21" s="36" customFormat="1" ht="12" customHeight="1" x14ac:dyDescent="0.2">
      <c r="A22" s="237">
        <v>4</v>
      </c>
      <c r="B22" s="57">
        <f>'BAR BB| Open rates'!B27*0.8*0.87+25</f>
        <v>43316.2</v>
      </c>
      <c r="C22" s="57">
        <f>'BAR BB| Open rates'!C27*0.8*0.87+25</f>
        <v>40532.199999999997</v>
      </c>
      <c r="D22" s="57">
        <f>'BAR BB| Open rates'!D27*0.8*0.87+25</f>
        <v>40532.199999999997</v>
      </c>
      <c r="E22" s="57">
        <f>'BAR BB| Open rates'!E27*0.8*0.87+25</f>
        <v>43316.2</v>
      </c>
      <c r="F22" s="57">
        <f>'BAR BB| Open rates'!F27*0.8*0.87+25</f>
        <v>40532.199999999997</v>
      </c>
      <c r="G22" s="57">
        <f>'BAR BB| Open rates'!G27*0.8*0.87+25</f>
        <v>40532.199999999997</v>
      </c>
      <c r="H22" s="57">
        <f>'BAR BB| Open rates'!H27*0.8*0.87+25</f>
        <v>35660.199999999997</v>
      </c>
      <c r="I22" s="57">
        <f>'BAR BB| Open rates'!I27*0.8*0.87+25</f>
        <v>34129</v>
      </c>
      <c r="J22" s="57">
        <f>'BAR BB| Open rates'!J27*0.8*0.87+25</f>
        <v>32945.800000000003</v>
      </c>
      <c r="K22" s="57">
        <f>'BAR BB| Open rates'!K27*0.8*0.87+25</f>
        <v>31553.8</v>
      </c>
      <c r="L22" s="57">
        <f>'BAR BB| Open rates'!L27*0.8*0.87+25</f>
        <v>32945.800000000003</v>
      </c>
      <c r="M22" s="57">
        <f>'BAR BB| Open rates'!M27*0.8*0.87+25</f>
        <v>31553.8</v>
      </c>
      <c r="N22" s="57">
        <f>'BAR BB| Open rates'!N27*0.8*0.87+25</f>
        <v>32945.800000000003</v>
      </c>
      <c r="O22" s="57">
        <f>'BAR BB| Open rates'!O27*0.8*0.87+25</f>
        <v>31553.8</v>
      </c>
      <c r="P22" s="57">
        <f>'BAR BB| Open rates'!P27*0.8*0.87+25</f>
        <v>32945.800000000003</v>
      </c>
      <c r="Q22" s="57">
        <f>'BAR BB| Open rates'!Q27*0.8*0.87+25</f>
        <v>31553.8</v>
      </c>
      <c r="R22" s="57">
        <f>'BAR BB| Open rates'!R27*0.8*0.87+25</f>
        <v>31553.8</v>
      </c>
      <c r="S22" s="57">
        <f>'BAR BB| Open rates'!S27*0.8*0.87+25</f>
        <v>32945.800000000003</v>
      </c>
      <c r="T22" s="57">
        <f>'BAR BB| Open rates'!T27*0.8*0.87+25</f>
        <v>31553.8</v>
      </c>
      <c r="U22" s="57">
        <f>'BAR BB| Open rates'!U27*0.8*0.87+25</f>
        <v>32945.800000000003</v>
      </c>
    </row>
    <row r="23" spans="1:21" s="36" customFormat="1" ht="12" customHeight="1" x14ac:dyDescent="0.2">
      <c r="A23" s="236" t="s">
        <v>181</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rates'!B29*0.8*0.87+25</f>
        <v>40880.199999999997</v>
      </c>
      <c r="C24" s="57">
        <f>'BAR BB| Open rates'!C29*0.8*0.87+25</f>
        <v>38096.199999999997</v>
      </c>
      <c r="D24" s="57">
        <f>'BAR BB| Open rates'!D29*0.8*0.87+25</f>
        <v>38096.199999999997</v>
      </c>
      <c r="E24" s="57">
        <f>'BAR BB| Open rates'!E29*0.8*0.87+25</f>
        <v>40880.199999999997</v>
      </c>
      <c r="F24" s="57">
        <f>'BAR BB| Open rates'!F29*0.8*0.87+25</f>
        <v>38096.199999999997</v>
      </c>
      <c r="G24" s="57">
        <f>'BAR BB| Open rates'!G29*0.8*0.87+25</f>
        <v>38096.199999999997</v>
      </c>
      <c r="H24" s="57">
        <f>'BAR BB| Open rates'!H29*0.8*0.87+25</f>
        <v>33224.199999999997</v>
      </c>
      <c r="I24" s="57">
        <f>'BAR BB| Open rates'!I29*0.8*0.87+25</f>
        <v>31693</v>
      </c>
      <c r="J24" s="57">
        <f>'BAR BB| Open rates'!J29*0.8*0.87+25</f>
        <v>30509.8</v>
      </c>
      <c r="K24" s="57">
        <f>'BAR BB| Open rates'!K29*0.8*0.87+25</f>
        <v>29117.8</v>
      </c>
      <c r="L24" s="57">
        <f>'BAR BB| Open rates'!L29*0.8*0.87+25</f>
        <v>30509.8</v>
      </c>
      <c r="M24" s="57">
        <f>'BAR BB| Open rates'!M29*0.8*0.87+25</f>
        <v>29117.8</v>
      </c>
      <c r="N24" s="57">
        <f>'BAR BB| Open rates'!N29*0.8*0.87+25</f>
        <v>30509.8</v>
      </c>
      <c r="O24" s="57">
        <f>'BAR BB| Open rates'!O29*0.8*0.87+25</f>
        <v>29117.8</v>
      </c>
      <c r="P24" s="57">
        <f>'BAR BB| Open rates'!P29*0.8*0.87+25</f>
        <v>30509.8</v>
      </c>
      <c r="Q24" s="57">
        <f>'BAR BB| Open rates'!Q29*0.8*0.87+25</f>
        <v>29117.8</v>
      </c>
      <c r="R24" s="57">
        <f>'BAR BB| Open rates'!R29*0.8*0.87+25</f>
        <v>29117.8</v>
      </c>
      <c r="S24" s="57">
        <f>'BAR BB| Open rates'!S29*0.8*0.87+25</f>
        <v>30509.8</v>
      </c>
      <c r="T24" s="57">
        <f>'BAR BB| Open rates'!T29*0.8*0.87+25</f>
        <v>29117.8</v>
      </c>
      <c r="U24" s="57">
        <f>'BAR BB| Open rates'!U29*0.8*0.87+25</f>
        <v>30509.8</v>
      </c>
    </row>
    <row r="25" spans="1:21" s="36" customFormat="1" ht="12" customHeight="1" x14ac:dyDescent="0.2">
      <c r="A25" s="237">
        <v>2</v>
      </c>
      <c r="B25" s="57">
        <f>'BAR BB| Open rates'!B30*0.8*0.87+25</f>
        <v>42620.2</v>
      </c>
      <c r="C25" s="57">
        <f>'BAR BB| Open rates'!C30*0.8*0.87+25</f>
        <v>39836.199999999997</v>
      </c>
      <c r="D25" s="57">
        <f>'BAR BB| Open rates'!D30*0.8*0.87+25</f>
        <v>39836.199999999997</v>
      </c>
      <c r="E25" s="57">
        <f>'BAR BB| Open rates'!E30*0.8*0.87+25</f>
        <v>42620.2</v>
      </c>
      <c r="F25" s="57">
        <f>'BAR BB| Open rates'!F30*0.8*0.87+25</f>
        <v>39836.199999999997</v>
      </c>
      <c r="G25" s="57">
        <f>'BAR BB| Open rates'!G30*0.8*0.87+25</f>
        <v>39836.199999999997</v>
      </c>
      <c r="H25" s="57">
        <f>'BAR BB| Open rates'!H30*0.8*0.87+25</f>
        <v>34964.199999999997</v>
      </c>
      <c r="I25" s="57">
        <f>'BAR BB| Open rates'!I30*0.8*0.87+25</f>
        <v>33433</v>
      </c>
      <c r="J25" s="57">
        <f>'BAR BB| Open rates'!J30*0.8*0.87+25</f>
        <v>32249.8</v>
      </c>
      <c r="K25" s="57">
        <f>'BAR BB| Open rates'!K30*0.8*0.87+25</f>
        <v>30857.8</v>
      </c>
      <c r="L25" s="57">
        <f>'BAR BB| Open rates'!L30*0.8*0.87+25</f>
        <v>32249.8</v>
      </c>
      <c r="M25" s="57">
        <f>'BAR BB| Open rates'!M30*0.8*0.87+25</f>
        <v>30857.8</v>
      </c>
      <c r="N25" s="57">
        <f>'BAR BB| Open rates'!N30*0.8*0.87+25</f>
        <v>32249.8</v>
      </c>
      <c r="O25" s="57">
        <f>'BAR BB| Open rates'!O30*0.8*0.87+25</f>
        <v>30857.8</v>
      </c>
      <c r="P25" s="57">
        <f>'BAR BB| Open rates'!P30*0.8*0.87+25</f>
        <v>32249.8</v>
      </c>
      <c r="Q25" s="57">
        <f>'BAR BB| Open rates'!Q30*0.8*0.87+25</f>
        <v>30857.8</v>
      </c>
      <c r="R25" s="57">
        <f>'BAR BB| Open rates'!R30*0.8*0.87+25</f>
        <v>30857.8</v>
      </c>
      <c r="S25" s="57">
        <f>'BAR BB| Open rates'!S30*0.8*0.87+25</f>
        <v>32249.8</v>
      </c>
      <c r="T25" s="57">
        <f>'BAR BB| Open rates'!T30*0.8*0.87+25</f>
        <v>30857.8</v>
      </c>
      <c r="U25" s="57">
        <f>'BAR BB| Open rates'!U30*0.8*0.87+25</f>
        <v>32249.8</v>
      </c>
    </row>
    <row r="26" spans="1:21" s="36" customFormat="1" ht="12" customHeight="1" x14ac:dyDescent="0.2">
      <c r="A26" s="237">
        <v>3</v>
      </c>
      <c r="B26" s="57">
        <f>'BAR BB| Open rates'!B31*0.8*0.87+25</f>
        <v>44360.2</v>
      </c>
      <c r="C26" s="57">
        <f>'BAR BB| Open rates'!C31*0.8*0.87+25</f>
        <v>41576.199999999997</v>
      </c>
      <c r="D26" s="57">
        <f>'BAR BB| Open rates'!D31*0.8*0.87+25</f>
        <v>41576.199999999997</v>
      </c>
      <c r="E26" s="57">
        <f>'BAR BB| Open rates'!E31*0.8*0.87+25</f>
        <v>44360.2</v>
      </c>
      <c r="F26" s="57">
        <f>'BAR BB| Open rates'!F31*0.8*0.87+25</f>
        <v>41576.199999999997</v>
      </c>
      <c r="G26" s="57">
        <f>'BAR BB| Open rates'!G31*0.8*0.87+25</f>
        <v>41576.199999999997</v>
      </c>
      <c r="H26" s="57">
        <f>'BAR BB| Open rates'!H31*0.8*0.87+25</f>
        <v>36704.199999999997</v>
      </c>
      <c r="I26" s="57">
        <f>'BAR BB| Open rates'!I31*0.8*0.87+25</f>
        <v>35173</v>
      </c>
      <c r="J26" s="57">
        <f>'BAR BB| Open rates'!J31*0.8*0.87+25</f>
        <v>33989.800000000003</v>
      </c>
      <c r="K26" s="57">
        <f>'BAR BB| Open rates'!K31*0.8*0.87+25</f>
        <v>32597.8</v>
      </c>
      <c r="L26" s="57">
        <f>'BAR BB| Open rates'!L31*0.8*0.87+25</f>
        <v>33989.800000000003</v>
      </c>
      <c r="M26" s="57">
        <f>'BAR BB| Open rates'!M31*0.8*0.87+25</f>
        <v>32597.8</v>
      </c>
      <c r="N26" s="57">
        <f>'BAR BB| Open rates'!N31*0.8*0.87+25</f>
        <v>33989.800000000003</v>
      </c>
      <c r="O26" s="57">
        <f>'BAR BB| Open rates'!O31*0.8*0.87+25</f>
        <v>32597.8</v>
      </c>
      <c r="P26" s="57">
        <f>'BAR BB| Open rates'!P31*0.8*0.87+25</f>
        <v>33989.800000000003</v>
      </c>
      <c r="Q26" s="57">
        <f>'BAR BB| Open rates'!Q31*0.8*0.87+25</f>
        <v>32597.8</v>
      </c>
      <c r="R26" s="57">
        <f>'BAR BB| Open rates'!R31*0.8*0.87+25</f>
        <v>32597.8</v>
      </c>
      <c r="S26" s="57">
        <f>'BAR BB| Open rates'!S31*0.8*0.87+25</f>
        <v>33989.800000000003</v>
      </c>
      <c r="T26" s="57">
        <f>'BAR BB| Open rates'!T31*0.8*0.87+25</f>
        <v>32597.8</v>
      </c>
      <c r="U26" s="57">
        <f>'BAR BB| Open rates'!U31*0.8*0.87+25</f>
        <v>33989.800000000003</v>
      </c>
    </row>
    <row r="27" spans="1:21" s="36" customFormat="1" ht="12" customHeight="1" x14ac:dyDescent="0.2">
      <c r="A27" s="237">
        <v>4</v>
      </c>
      <c r="B27" s="57">
        <f>'BAR BB| Open rates'!B32*0.8*0.87+25</f>
        <v>46100.2</v>
      </c>
      <c r="C27" s="57">
        <f>'BAR BB| Open rates'!C32*0.8*0.87+25</f>
        <v>43316.2</v>
      </c>
      <c r="D27" s="57">
        <f>'BAR BB| Open rates'!D32*0.8*0.87+25</f>
        <v>43316.2</v>
      </c>
      <c r="E27" s="57">
        <f>'BAR BB| Open rates'!E32*0.8*0.87+25</f>
        <v>46100.2</v>
      </c>
      <c r="F27" s="57">
        <f>'BAR BB| Open rates'!F32*0.8*0.87+25</f>
        <v>43316.2</v>
      </c>
      <c r="G27" s="57">
        <f>'BAR BB| Open rates'!G32*0.8*0.87+25</f>
        <v>43316.2</v>
      </c>
      <c r="H27" s="57">
        <f>'BAR BB| Open rates'!H32*0.8*0.87+25</f>
        <v>38444.199999999997</v>
      </c>
      <c r="I27" s="57">
        <f>'BAR BB| Open rates'!I32*0.8*0.87+25</f>
        <v>36913</v>
      </c>
      <c r="J27" s="57">
        <f>'BAR BB| Open rates'!J32*0.8*0.87+25</f>
        <v>35729.800000000003</v>
      </c>
      <c r="K27" s="57">
        <f>'BAR BB| Open rates'!K32*0.8*0.87+25</f>
        <v>34337.800000000003</v>
      </c>
      <c r="L27" s="57">
        <f>'BAR BB| Open rates'!L32*0.8*0.87+25</f>
        <v>35729.800000000003</v>
      </c>
      <c r="M27" s="57">
        <f>'BAR BB| Open rates'!M32*0.8*0.87+25</f>
        <v>34337.800000000003</v>
      </c>
      <c r="N27" s="57">
        <f>'BAR BB| Open rates'!N32*0.8*0.87+25</f>
        <v>35729.800000000003</v>
      </c>
      <c r="O27" s="57">
        <f>'BAR BB| Open rates'!O32*0.8*0.87+25</f>
        <v>34337.800000000003</v>
      </c>
      <c r="P27" s="57">
        <f>'BAR BB| Open rates'!P32*0.8*0.87+25</f>
        <v>35729.800000000003</v>
      </c>
      <c r="Q27" s="57">
        <f>'BAR BB| Open rates'!Q32*0.8*0.87+25</f>
        <v>34337.800000000003</v>
      </c>
      <c r="R27" s="57">
        <f>'BAR BB| Open rates'!R32*0.8*0.87+25</f>
        <v>34337.800000000003</v>
      </c>
      <c r="S27" s="57">
        <f>'BAR BB| Open rates'!S32*0.8*0.87+25</f>
        <v>35729.800000000003</v>
      </c>
      <c r="T27" s="57">
        <f>'BAR BB| Open rates'!T32*0.8*0.87+25</f>
        <v>34337.800000000003</v>
      </c>
      <c r="U27" s="57">
        <f>'BAR BB| Open rates'!U32*0.8*0.87+25</f>
        <v>35729.800000000003</v>
      </c>
    </row>
    <row r="28" spans="1:21" s="36" customFormat="1" ht="12" hidden="1" customHeight="1" x14ac:dyDescent="0.2">
      <c r="A28" s="236" t="s">
        <v>183</v>
      </c>
      <c r="B28" s="43"/>
      <c r="C28" s="43"/>
      <c r="D28" s="43"/>
      <c r="E28" s="43"/>
      <c r="F28" s="43"/>
      <c r="G28" s="43"/>
      <c r="H28" s="43"/>
      <c r="I28" s="43"/>
      <c r="J28" s="43"/>
      <c r="K28" s="43"/>
      <c r="L28" s="43"/>
      <c r="M28" s="43"/>
      <c r="N28" s="43"/>
      <c r="O28" s="43"/>
      <c r="P28" s="43"/>
      <c r="Q28" s="43"/>
      <c r="R28" s="43"/>
      <c r="S28" s="43"/>
    </row>
    <row r="29" spans="1:21" s="36" customFormat="1" ht="12" hidden="1" customHeight="1" x14ac:dyDescent="0.2">
      <c r="A29" s="237">
        <v>1</v>
      </c>
      <c r="B29" s="43" t="e">
        <f>'BAR BB| Open rates'!#REF!*0.9</f>
        <v>#REF!</v>
      </c>
      <c r="C29" s="43" t="e">
        <f>'BAR BB| Open rates'!#REF!*0.9</f>
        <v>#REF!</v>
      </c>
      <c r="D29" s="43" t="e">
        <f>'BAR BB| Open rates'!#REF!*0.9</f>
        <v>#REF!</v>
      </c>
      <c r="E29" s="43">
        <f>'BAR BB| Open rates'!G41*0.9</f>
        <v>62460</v>
      </c>
      <c r="F29" s="43"/>
      <c r="G29" s="43">
        <f>'BAR BB| Open rates'!I41*0.9</f>
        <v>54180</v>
      </c>
      <c r="H29" s="43">
        <f>'BAR BB| Open rates'!K41*0.9</f>
        <v>50850</v>
      </c>
      <c r="I29" s="43">
        <f>'BAR BB| Open rates'!L41*0.9</f>
        <v>52650</v>
      </c>
      <c r="J29" s="43">
        <f>'BAR BB| Open rates'!M41*0.9</f>
        <v>50850</v>
      </c>
      <c r="K29" s="43">
        <f>'BAR BB| Open rates'!N41*0.9</f>
        <v>52650</v>
      </c>
      <c r="L29" s="43">
        <f>'BAR BB| Open rates'!O41*0.9</f>
        <v>50850</v>
      </c>
      <c r="M29" s="43">
        <f>'BAR BB| Open rates'!P41*0.9</f>
        <v>52650</v>
      </c>
      <c r="N29" s="43">
        <f>'BAR BB| Open rates'!Q41*0.9</f>
        <v>50850</v>
      </c>
      <c r="O29" s="43">
        <f>'BAR BB| Open rates'!R41*0.9</f>
        <v>50850</v>
      </c>
      <c r="P29" s="43">
        <f>'BAR BB| Open rates'!S41*0.9</f>
        <v>52650</v>
      </c>
      <c r="Q29" s="43">
        <f>'BAR BB| Open rates'!T41*0.9</f>
        <v>50850</v>
      </c>
      <c r="R29" s="43">
        <f>'BAR BB| Open rates'!U41*0.9</f>
        <v>52650</v>
      </c>
      <c r="S29" s="43">
        <f>'BAR BB| Open rates'!W41*0.9</f>
        <v>56160</v>
      </c>
    </row>
    <row r="30" spans="1:21" s="36" customFormat="1" ht="12" hidden="1" customHeight="1" x14ac:dyDescent="0.2">
      <c r="A30" s="237">
        <v>2</v>
      </c>
      <c r="B30" s="43" t="e">
        <f>'BAR BB| Open rates'!#REF!*0.9</f>
        <v>#REF!</v>
      </c>
      <c r="C30" s="43" t="e">
        <f>'BAR BB| Open rates'!#REF!*0.9</f>
        <v>#REF!</v>
      </c>
      <c r="D30" s="43" t="e">
        <f>'BAR BB| Open rates'!#REF!*0.9</f>
        <v>#REF!</v>
      </c>
      <c r="E30" s="43">
        <f>'BAR BB| Open rates'!G42*0.9</f>
        <v>64710</v>
      </c>
      <c r="F30" s="43"/>
      <c r="G30" s="43">
        <f>'BAR BB| Open rates'!I42*0.9</f>
        <v>56430</v>
      </c>
      <c r="H30" s="43">
        <f>'BAR BB| Open rates'!K42*0.9</f>
        <v>53100</v>
      </c>
      <c r="I30" s="43">
        <f>'BAR BB| Open rates'!L42*0.9</f>
        <v>54900</v>
      </c>
      <c r="J30" s="43">
        <f>'BAR BB| Open rates'!M42*0.9</f>
        <v>53100</v>
      </c>
      <c r="K30" s="43">
        <f>'BAR BB| Open rates'!N42*0.9</f>
        <v>54900</v>
      </c>
      <c r="L30" s="43">
        <f>'BAR BB| Open rates'!O42*0.9</f>
        <v>53100</v>
      </c>
      <c r="M30" s="43">
        <f>'BAR BB| Open rates'!P42*0.9</f>
        <v>54900</v>
      </c>
      <c r="N30" s="43">
        <f>'BAR BB| Open rates'!Q42*0.9</f>
        <v>53100</v>
      </c>
      <c r="O30" s="43">
        <f>'BAR BB| Open rates'!R42*0.9</f>
        <v>53100</v>
      </c>
      <c r="P30" s="43">
        <f>'BAR BB| Open rates'!S42*0.9</f>
        <v>54900</v>
      </c>
      <c r="Q30" s="43">
        <f>'BAR BB| Open rates'!T42*0.9</f>
        <v>53100</v>
      </c>
      <c r="R30" s="43">
        <f>'BAR BB| Open rates'!U42*0.9</f>
        <v>54900</v>
      </c>
      <c r="S30" s="43">
        <f>'BAR BB| Open rates'!W42*0.9</f>
        <v>58410</v>
      </c>
    </row>
    <row r="31" spans="1:21" s="36" customFormat="1" ht="12" hidden="1" customHeight="1" x14ac:dyDescent="0.2">
      <c r="A31" s="237">
        <v>3</v>
      </c>
      <c r="B31" s="43" t="e">
        <f>'BAR BB| Open rates'!#REF!*0.9</f>
        <v>#REF!</v>
      </c>
      <c r="C31" s="43" t="e">
        <f>'BAR BB| Open rates'!#REF!*0.9</f>
        <v>#REF!</v>
      </c>
      <c r="D31" s="43" t="e">
        <f>'BAR BB| Open rates'!#REF!*0.9</f>
        <v>#REF!</v>
      </c>
      <c r="E31" s="43">
        <f>'BAR BB| Open rates'!G43*0.9</f>
        <v>66960</v>
      </c>
      <c r="F31" s="43"/>
      <c r="G31" s="43">
        <f>'BAR BB| Open rates'!I43*0.9</f>
        <v>58680</v>
      </c>
      <c r="H31" s="43">
        <f>'BAR BB| Open rates'!K43*0.9</f>
        <v>55350</v>
      </c>
      <c r="I31" s="43">
        <f>'BAR BB| Open rates'!L43*0.9</f>
        <v>57150</v>
      </c>
      <c r="J31" s="43">
        <f>'BAR BB| Open rates'!M43*0.9</f>
        <v>55350</v>
      </c>
      <c r="K31" s="43">
        <f>'BAR BB| Open rates'!N43*0.9</f>
        <v>57150</v>
      </c>
      <c r="L31" s="43">
        <f>'BAR BB| Open rates'!O43*0.9</f>
        <v>55350</v>
      </c>
      <c r="M31" s="43">
        <f>'BAR BB| Open rates'!P43*0.9</f>
        <v>57150</v>
      </c>
      <c r="N31" s="43">
        <f>'BAR BB| Open rates'!Q43*0.9</f>
        <v>55350</v>
      </c>
      <c r="O31" s="43">
        <f>'BAR BB| Open rates'!R43*0.9</f>
        <v>55350</v>
      </c>
      <c r="P31" s="43">
        <f>'BAR BB| Open rates'!S43*0.9</f>
        <v>57150</v>
      </c>
      <c r="Q31" s="43">
        <f>'BAR BB| Open rates'!T43*0.9</f>
        <v>55350</v>
      </c>
      <c r="R31" s="43">
        <f>'BAR BB| Open rates'!U43*0.9</f>
        <v>57150</v>
      </c>
      <c r="S31" s="43">
        <f>'BAR BB| Open rates'!W43*0.9</f>
        <v>60660</v>
      </c>
    </row>
    <row r="32" spans="1:21" s="36" customFormat="1" ht="12" hidden="1" customHeight="1" x14ac:dyDescent="0.2">
      <c r="A32" s="237">
        <v>4</v>
      </c>
      <c r="B32" s="43" t="e">
        <f>'BAR BB| Open rates'!#REF!*0.9</f>
        <v>#REF!</v>
      </c>
      <c r="C32" s="43" t="e">
        <f>'BAR BB| Open rates'!#REF!*0.9</f>
        <v>#REF!</v>
      </c>
      <c r="D32" s="43" t="e">
        <f>'BAR BB| Open rates'!#REF!*0.9</f>
        <v>#REF!</v>
      </c>
      <c r="E32" s="43">
        <f>'BAR BB| Open rates'!G44*0.9</f>
        <v>69210</v>
      </c>
      <c r="F32" s="43"/>
      <c r="G32" s="43">
        <f>'BAR BB| Open rates'!I44*0.9</f>
        <v>60930</v>
      </c>
      <c r="H32" s="43">
        <f>'BAR BB| Open rates'!K44*0.9</f>
        <v>57600</v>
      </c>
      <c r="I32" s="43">
        <f>'BAR BB| Open rates'!L44*0.9</f>
        <v>59400</v>
      </c>
      <c r="J32" s="43">
        <f>'BAR BB| Open rates'!M44*0.9</f>
        <v>57600</v>
      </c>
      <c r="K32" s="43">
        <f>'BAR BB| Open rates'!N44*0.9</f>
        <v>59400</v>
      </c>
      <c r="L32" s="43">
        <f>'BAR BB| Open rates'!O44*0.9</f>
        <v>57600</v>
      </c>
      <c r="M32" s="43">
        <f>'BAR BB| Open rates'!P44*0.9</f>
        <v>59400</v>
      </c>
      <c r="N32" s="43">
        <f>'BAR BB| Open rates'!Q44*0.9</f>
        <v>57600</v>
      </c>
      <c r="O32" s="43">
        <f>'BAR BB| Open rates'!R44*0.9</f>
        <v>57600</v>
      </c>
      <c r="P32" s="43">
        <f>'BAR BB| Open rates'!S44*0.9</f>
        <v>59400</v>
      </c>
      <c r="Q32" s="43">
        <f>'BAR BB| Open rates'!T44*0.9</f>
        <v>57600</v>
      </c>
      <c r="R32" s="43">
        <f>'BAR BB| Open rates'!U44*0.9</f>
        <v>59400</v>
      </c>
      <c r="S32" s="43">
        <f>'BAR BB| Open rates'!W44*0.9</f>
        <v>62910</v>
      </c>
    </row>
    <row r="33" spans="1:19" s="36" customFormat="1" ht="12" hidden="1" customHeight="1" x14ac:dyDescent="0.2">
      <c r="A33" s="237">
        <v>5</v>
      </c>
      <c r="B33" s="43" t="e">
        <f>'BAR BB| Open rates'!#REF!*0.9</f>
        <v>#REF!</v>
      </c>
      <c r="C33" s="43" t="e">
        <f>'BAR BB| Open rates'!#REF!*0.9</f>
        <v>#REF!</v>
      </c>
      <c r="D33" s="43" t="e">
        <f>'BAR BB| Open rates'!#REF!*0.9</f>
        <v>#REF!</v>
      </c>
      <c r="E33" s="43">
        <f>'BAR BB| Open rates'!G45*0.9</f>
        <v>71460</v>
      </c>
      <c r="F33" s="43"/>
      <c r="G33" s="43">
        <f>'BAR BB| Open rates'!I45*0.9</f>
        <v>63180</v>
      </c>
      <c r="H33" s="43">
        <f>'BAR BB| Open rates'!K45*0.9</f>
        <v>59850</v>
      </c>
      <c r="I33" s="43">
        <f>'BAR BB| Open rates'!L45*0.9</f>
        <v>61650</v>
      </c>
      <c r="J33" s="43">
        <f>'BAR BB| Open rates'!M45*0.9</f>
        <v>59850</v>
      </c>
      <c r="K33" s="43">
        <f>'BAR BB| Open rates'!N45*0.9</f>
        <v>61650</v>
      </c>
      <c r="L33" s="43">
        <f>'BAR BB| Open rates'!O45*0.9</f>
        <v>59850</v>
      </c>
      <c r="M33" s="43">
        <f>'BAR BB| Open rates'!P45*0.9</f>
        <v>61650</v>
      </c>
      <c r="N33" s="43">
        <f>'BAR BB| Open rates'!Q45*0.9</f>
        <v>59850</v>
      </c>
      <c r="O33" s="43">
        <f>'BAR BB| Open rates'!R45*0.9</f>
        <v>59850</v>
      </c>
      <c r="P33" s="43">
        <f>'BAR BB| Open rates'!S45*0.9</f>
        <v>61650</v>
      </c>
      <c r="Q33" s="43">
        <f>'BAR BB| Open rates'!T45*0.9</f>
        <v>59850</v>
      </c>
      <c r="R33" s="43">
        <f>'BAR BB| Open rates'!U45*0.9</f>
        <v>61650</v>
      </c>
      <c r="S33" s="43">
        <f>'BAR BB| Open rates'!W45*0.9</f>
        <v>65160</v>
      </c>
    </row>
    <row r="34" spans="1:19" s="36" customFormat="1" ht="12" hidden="1" customHeight="1" x14ac:dyDescent="0.2">
      <c r="A34" s="237">
        <v>6</v>
      </c>
      <c r="B34" s="43" t="e">
        <f>'BAR BB| Open rates'!#REF!*0.9</f>
        <v>#REF!</v>
      </c>
      <c r="C34" s="43" t="e">
        <f>'BAR BB| Open rates'!#REF!*0.9</f>
        <v>#REF!</v>
      </c>
      <c r="D34" s="43" t="e">
        <f>'BAR BB| Open rates'!#REF!*0.9</f>
        <v>#REF!</v>
      </c>
      <c r="E34" s="43">
        <f>'BAR BB| Open rates'!G46*0.9</f>
        <v>73710</v>
      </c>
      <c r="F34" s="43"/>
      <c r="G34" s="43">
        <f>'BAR BB| Open rates'!I46*0.9</f>
        <v>65430</v>
      </c>
      <c r="H34" s="43">
        <f>'BAR BB| Open rates'!K46*0.9</f>
        <v>62100</v>
      </c>
      <c r="I34" s="43">
        <f>'BAR BB| Open rates'!L46*0.9</f>
        <v>63900</v>
      </c>
      <c r="J34" s="43">
        <f>'BAR BB| Open rates'!M46*0.9</f>
        <v>62100</v>
      </c>
      <c r="K34" s="43">
        <f>'BAR BB| Open rates'!N46*0.9</f>
        <v>63900</v>
      </c>
      <c r="L34" s="43">
        <f>'BAR BB| Open rates'!O46*0.9</f>
        <v>62100</v>
      </c>
      <c r="M34" s="43">
        <f>'BAR BB| Open rates'!P46*0.9</f>
        <v>63900</v>
      </c>
      <c r="N34" s="43">
        <f>'BAR BB| Open rates'!Q46*0.9</f>
        <v>62100</v>
      </c>
      <c r="O34" s="43">
        <f>'BAR BB| Open rates'!R46*0.9</f>
        <v>62100</v>
      </c>
      <c r="P34" s="43">
        <f>'BAR BB| Open rates'!S46*0.9</f>
        <v>63900</v>
      </c>
      <c r="Q34" s="43">
        <f>'BAR BB| Open rates'!T46*0.9</f>
        <v>62100</v>
      </c>
      <c r="R34" s="43">
        <f>'BAR BB| Open rates'!U46*0.9</f>
        <v>63900</v>
      </c>
      <c r="S34" s="43">
        <f>'BAR BB| Open rates'!W46*0.9</f>
        <v>67410</v>
      </c>
    </row>
    <row r="35" spans="1:19" s="36" customFormat="1" ht="12" hidden="1" customHeight="1" x14ac:dyDescent="0.2">
      <c r="A35" s="237">
        <v>7</v>
      </c>
      <c r="B35" s="43" t="e">
        <f>'BAR BB| Open rates'!#REF!*0.9</f>
        <v>#REF!</v>
      </c>
      <c r="C35" s="43" t="e">
        <f>'BAR BB| Open rates'!#REF!*0.9</f>
        <v>#REF!</v>
      </c>
      <c r="D35" s="43" t="e">
        <f>'BAR BB| Open rates'!#REF!*0.9</f>
        <v>#REF!</v>
      </c>
      <c r="E35" s="43">
        <f>'BAR BB| Open rates'!G47*0.9</f>
        <v>75960</v>
      </c>
      <c r="F35" s="43"/>
      <c r="G35" s="43">
        <f>'BAR BB| Open rates'!I47*0.9</f>
        <v>67680</v>
      </c>
      <c r="H35" s="43">
        <f>'BAR BB| Open rates'!K47*0.9</f>
        <v>64350</v>
      </c>
      <c r="I35" s="43">
        <f>'BAR BB| Open rates'!L47*0.9</f>
        <v>66150</v>
      </c>
      <c r="J35" s="43">
        <f>'BAR BB| Open rates'!M47*0.9</f>
        <v>64350</v>
      </c>
      <c r="K35" s="43">
        <f>'BAR BB| Open rates'!N47*0.9</f>
        <v>66150</v>
      </c>
      <c r="L35" s="43">
        <f>'BAR BB| Open rates'!O47*0.9</f>
        <v>64350</v>
      </c>
      <c r="M35" s="43">
        <f>'BAR BB| Open rates'!P47*0.9</f>
        <v>66150</v>
      </c>
      <c r="N35" s="43">
        <f>'BAR BB| Open rates'!Q47*0.9</f>
        <v>64350</v>
      </c>
      <c r="O35" s="43">
        <f>'BAR BB| Open rates'!R47*0.9</f>
        <v>64350</v>
      </c>
      <c r="P35" s="43">
        <f>'BAR BB| Open rates'!S47*0.9</f>
        <v>66150</v>
      </c>
      <c r="Q35" s="43">
        <f>'BAR BB| Open rates'!T47*0.9</f>
        <v>64350</v>
      </c>
      <c r="R35" s="43">
        <f>'BAR BB| Open rates'!U47*0.9</f>
        <v>66150</v>
      </c>
      <c r="S35" s="43">
        <f>'BAR BB| Open rates'!W47*0.9</f>
        <v>69660</v>
      </c>
    </row>
    <row r="36" spans="1:19" s="36" customFormat="1" ht="12" hidden="1" customHeight="1" x14ac:dyDescent="0.2">
      <c r="A36" s="237">
        <v>8</v>
      </c>
      <c r="B36" s="43" t="e">
        <f>'BAR BB| Open rates'!#REF!*0.9</f>
        <v>#REF!</v>
      </c>
      <c r="C36" s="43" t="e">
        <f>'BAR BB| Open rates'!#REF!*0.9</f>
        <v>#REF!</v>
      </c>
      <c r="D36" s="43" t="e">
        <f>'BAR BB| Open rates'!#REF!*0.9</f>
        <v>#REF!</v>
      </c>
      <c r="E36" s="43">
        <f>'BAR BB| Open rates'!G48*0.9</f>
        <v>78210</v>
      </c>
      <c r="F36" s="43"/>
      <c r="G36" s="43">
        <f>'BAR BB| Open rates'!I48*0.9</f>
        <v>69930</v>
      </c>
      <c r="H36" s="43">
        <f>'BAR BB| Open rates'!K48*0.9</f>
        <v>66600</v>
      </c>
      <c r="I36" s="43">
        <f>'BAR BB| Open rates'!L48*0.9</f>
        <v>68400</v>
      </c>
      <c r="J36" s="43">
        <f>'BAR BB| Open rates'!M48*0.9</f>
        <v>66600</v>
      </c>
      <c r="K36" s="43">
        <f>'BAR BB| Open rates'!N48*0.9</f>
        <v>68400</v>
      </c>
      <c r="L36" s="43">
        <f>'BAR BB| Open rates'!O48*0.9</f>
        <v>66600</v>
      </c>
      <c r="M36" s="43">
        <f>'BAR BB| Open rates'!P48*0.9</f>
        <v>68400</v>
      </c>
      <c r="N36" s="43">
        <f>'BAR BB| Open rates'!Q48*0.9</f>
        <v>66600</v>
      </c>
      <c r="O36" s="43">
        <f>'BAR BB| Open rates'!R48*0.9</f>
        <v>66600</v>
      </c>
      <c r="P36" s="43">
        <f>'BAR BB| Open rates'!S48*0.9</f>
        <v>68400</v>
      </c>
      <c r="Q36" s="43">
        <f>'BAR BB| Open rates'!T48*0.9</f>
        <v>66600</v>
      </c>
      <c r="R36" s="43">
        <f>'BAR BB| Open rates'!U48*0.9</f>
        <v>68400</v>
      </c>
      <c r="S36" s="43">
        <f>'BAR BB| Open rates'!W48*0.9</f>
        <v>71910</v>
      </c>
    </row>
    <row r="37" spans="1:19" s="36" customFormat="1" ht="12" hidden="1" customHeight="1" x14ac:dyDescent="0.2">
      <c r="A37" s="236" t="s">
        <v>72</v>
      </c>
      <c r="B37" s="43"/>
      <c r="C37" s="43"/>
      <c r="D37" s="43"/>
      <c r="E37" s="43"/>
      <c r="F37" s="43"/>
      <c r="G37" s="43"/>
      <c r="H37" s="43"/>
      <c r="I37" s="43"/>
      <c r="J37" s="43"/>
      <c r="K37" s="43"/>
      <c r="L37" s="43"/>
      <c r="M37" s="43"/>
      <c r="N37" s="43"/>
      <c r="O37" s="43"/>
      <c r="P37" s="43"/>
      <c r="Q37" s="43"/>
      <c r="R37" s="43"/>
      <c r="S37" s="43"/>
    </row>
    <row r="38" spans="1:19" s="36" customFormat="1" ht="12" hidden="1" customHeight="1" x14ac:dyDescent="0.2">
      <c r="A38" s="237">
        <v>1</v>
      </c>
      <c r="B38" s="43" t="e">
        <f>'BAR BB| Open rates'!#REF!*0.9</f>
        <v>#REF!</v>
      </c>
      <c r="C38" s="43" t="e">
        <f>'BAR BB| Open rates'!#REF!*0.9</f>
        <v>#REF!</v>
      </c>
      <c r="D38" s="43" t="e">
        <f>'BAR BB| Open rates'!#REF!*0.9</f>
        <v>#REF!</v>
      </c>
      <c r="E38" s="43">
        <f>'BAR BB| Open rates'!G50*0.9</f>
        <v>85500</v>
      </c>
      <c r="F38" s="43"/>
      <c r="G38" s="43">
        <f>'BAR BB| Open rates'!I50*0.9</f>
        <v>85500</v>
      </c>
      <c r="H38" s="43">
        <f>'BAR BB| Open rates'!K50*0.9</f>
        <v>85500</v>
      </c>
      <c r="I38" s="43">
        <f>'BAR BB| Open rates'!L50*0.9</f>
        <v>85500</v>
      </c>
      <c r="J38" s="43">
        <f>'BAR BB| Open rates'!M50*0.9</f>
        <v>85500</v>
      </c>
      <c r="K38" s="43">
        <f>'BAR BB| Open rates'!N50*0.9</f>
        <v>85500</v>
      </c>
      <c r="L38" s="43">
        <f>'BAR BB| Open rates'!O50*0.9</f>
        <v>85500</v>
      </c>
      <c r="M38" s="43">
        <f>'BAR BB| Open rates'!P50*0.9</f>
        <v>85500</v>
      </c>
      <c r="N38" s="43">
        <f>'BAR BB| Open rates'!Q50*0.9</f>
        <v>85500</v>
      </c>
      <c r="O38" s="43">
        <f>'BAR BB| Open rates'!R50*0.9</f>
        <v>85500</v>
      </c>
      <c r="P38" s="43">
        <f>'BAR BB| Open rates'!S50*0.9</f>
        <v>85500</v>
      </c>
      <c r="Q38" s="43">
        <f>'BAR BB| Open rates'!T50*0.9</f>
        <v>85500</v>
      </c>
      <c r="R38" s="43">
        <f>'BAR BB| Open rates'!U50*0.9</f>
        <v>85500</v>
      </c>
      <c r="S38" s="43">
        <f>'BAR BB| Open rates'!W50*0.9</f>
        <v>85500</v>
      </c>
    </row>
    <row r="39" spans="1:19" s="36" customFormat="1" ht="12" hidden="1" customHeight="1" x14ac:dyDescent="0.2">
      <c r="A39" s="237">
        <v>2</v>
      </c>
      <c r="B39" s="43" t="e">
        <f>'BAR BB| Open rates'!#REF!*0.9</f>
        <v>#REF!</v>
      </c>
      <c r="C39" s="43" t="e">
        <f>'BAR BB| Open rates'!#REF!*0.9</f>
        <v>#REF!</v>
      </c>
      <c r="D39" s="43" t="e">
        <f>'BAR BB| Open rates'!#REF!*0.9</f>
        <v>#REF!</v>
      </c>
      <c r="E39" s="43">
        <f>'BAR BB| Open rates'!G51*0.9</f>
        <v>87750</v>
      </c>
      <c r="F39" s="43"/>
      <c r="G39" s="43">
        <f>'BAR BB| Open rates'!I51*0.9</f>
        <v>87750</v>
      </c>
      <c r="H39" s="43">
        <f>'BAR BB| Open rates'!K51*0.9</f>
        <v>87750</v>
      </c>
      <c r="I39" s="43">
        <f>'BAR BB| Open rates'!L51*0.9</f>
        <v>87750</v>
      </c>
      <c r="J39" s="43">
        <f>'BAR BB| Open rates'!M51*0.9</f>
        <v>87750</v>
      </c>
      <c r="K39" s="43">
        <f>'BAR BB| Open rates'!N51*0.9</f>
        <v>87750</v>
      </c>
      <c r="L39" s="43">
        <f>'BAR BB| Open rates'!O51*0.9</f>
        <v>87750</v>
      </c>
      <c r="M39" s="43">
        <f>'BAR BB| Open rates'!P51*0.9</f>
        <v>87750</v>
      </c>
      <c r="N39" s="43">
        <f>'BAR BB| Open rates'!Q51*0.9</f>
        <v>87750</v>
      </c>
      <c r="O39" s="43">
        <f>'BAR BB| Open rates'!R51*0.9</f>
        <v>87750</v>
      </c>
      <c r="P39" s="43">
        <f>'BAR BB| Open rates'!S51*0.9</f>
        <v>87750</v>
      </c>
      <c r="Q39" s="43">
        <f>'BAR BB| Open rates'!T51*0.9</f>
        <v>87750</v>
      </c>
      <c r="R39" s="43">
        <f>'BAR BB| Open rates'!U51*0.9</f>
        <v>87750</v>
      </c>
      <c r="S39" s="43">
        <f>'BAR BB| Open rates'!W51*0.9</f>
        <v>87750</v>
      </c>
    </row>
    <row r="40" spans="1:19" s="36" customFormat="1" ht="12" hidden="1" customHeight="1" x14ac:dyDescent="0.2">
      <c r="A40" s="236" t="s">
        <v>184</v>
      </c>
      <c r="B40" s="43"/>
      <c r="C40" s="43"/>
      <c r="D40" s="43"/>
      <c r="E40" s="43"/>
      <c r="F40" s="43"/>
      <c r="G40" s="43"/>
      <c r="H40" s="43"/>
      <c r="I40" s="43"/>
      <c r="J40" s="43"/>
      <c r="K40" s="43"/>
      <c r="L40" s="43"/>
      <c r="M40" s="43"/>
      <c r="N40" s="43"/>
      <c r="O40" s="43"/>
      <c r="P40" s="43"/>
      <c r="Q40" s="43"/>
      <c r="R40" s="43"/>
      <c r="S40" s="43"/>
    </row>
    <row r="41" spans="1:19" s="36" customFormat="1" ht="12" hidden="1" customHeight="1" x14ac:dyDescent="0.2">
      <c r="A41" s="237">
        <v>1</v>
      </c>
      <c r="B41" s="43" t="e">
        <f>'BAR BB| Open rates'!#REF!*0.9</f>
        <v>#REF!</v>
      </c>
      <c r="C41" s="43" t="e">
        <f>'BAR BB| Open rates'!#REF!*0.9</f>
        <v>#REF!</v>
      </c>
      <c r="D41" s="43" t="e">
        <f>'BAR BB| Open rates'!#REF!*0.9</f>
        <v>#REF!</v>
      </c>
      <c r="E41" s="43">
        <f>'BAR BB| Open rates'!G53*0.9</f>
        <v>72000</v>
      </c>
      <c r="F41" s="43"/>
      <c r="G41" s="43">
        <f>'BAR BB| Open rates'!I53*0.9</f>
        <v>72000</v>
      </c>
      <c r="H41" s="43">
        <f>'BAR BB| Open rates'!K53*0.9</f>
        <v>72000</v>
      </c>
      <c r="I41" s="43">
        <f>'BAR BB| Open rates'!L53*0.9</f>
        <v>72000</v>
      </c>
      <c r="J41" s="43">
        <f>'BAR BB| Open rates'!M53*0.9</f>
        <v>72000</v>
      </c>
      <c r="K41" s="43">
        <f>'BAR BB| Open rates'!N53*0.9</f>
        <v>72000</v>
      </c>
      <c r="L41" s="43">
        <f>'BAR BB| Open rates'!O53*0.9</f>
        <v>72000</v>
      </c>
      <c r="M41" s="43">
        <f>'BAR BB| Open rates'!P53*0.9</f>
        <v>72000</v>
      </c>
      <c r="N41" s="43">
        <f>'BAR BB| Open rates'!Q53*0.9</f>
        <v>72000</v>
      </c>
      <c r="O41" s="43">
        <f>'BAR BB| Open rates'!R53*0.9</f>
        <v>72000</v>
      </c>
      <c r="P41" s="43">
        <f>'BAR BB| Open rates'!S53*0.9</f>
        <v>72000</v>
      </c>
      <c r="Q41" s="43">
        <f>'BAR BB| Open rates'!T53*0.9</f>
        <v>72000</v>
      </c>
      <c r="R41" s="43">
        <f>'BAR BB| Open rates'!U53*0.9</f>
        <v>72000</v>
      </c>
      <c r="S41" s="43">
        <f>'BAR BB| Open rates'!W53*0.9</f>
        <v>72000</v>
      </c>
    </row>
    <row r="42" spans="1:19" s="36" customFormat="1" ht="12" hidden="1" customHeight="1" x14ac:dyDescent="0.2">
      <c r="A42" s="237">
        <v>2</v>
      </c>
      <c r="B42" s="43" t="e">
        <f>'BAR BB| Open rates'!#REF!*0.9</f>
        <v>#REF!</v>
      </c>
      <c r="C42" s="43" t="e">
        <f>'BAR BB| Open rates'!#REF!*0.9</f>
        <v>#REF!</v>
      </c>
      <c r="D42" s="43" t="e">
        <f>'BAR BB| Open rates'!#REF!*0.9</f>
        <v>#REF!</v>
      </c>
      <c r="E42" s="43">
        <f>'BAR BB| Open rates'!G54*0.9</f>
        <v>74250</v>
      </c>
      <c r="F42" s="43"/>
      <c r="G42" s="43">
        <f>'BAR BB| Open rates'!I54*0.9</f>
        <v>74250</v>
      </c>
      <c r="H42" s="43">
        <f>'BAR BB| Open rates'!K54*0.9</f>
        <v>74250</v>
      </c>
      <c r="I42" s="43">
        <f>'BAR BB| Open rates'!L54*0.9</f>
        <v>74250</v>
      </c>
      <c r="J42" s="43">
        <f>'BAR BB| Open rates'!M54*0.9</f>
        <v>74250</v>
      </c>
      <c r="K42" s="43">
        <f>'BAR BB| Open rates'!N54*0.9</f>
        <v>74250</v>
      </c>
      <c r="L42" s="43">
        <f>'BAR BB| Open rates'!O54*0.9</f>
        <v>74250</v>
      </c>
      <c r="M42" s="43">
        <f>'BAR BB| Open rates'!P54*0.9</f>
        <v>74250</v>
      </c>
      <c r="N42" s="43">
        <f>'BAR BB| Open rates'!Q54*0.9</f>
        <v>74250</v>
      </c>
      <c r="O42" s="43">
        <f>'BAR BB| Open rates'!R54*0.9</f>
        <v>74250</v>
      </c>
      <c r="P42" s="43">
        <f>'BAR BB| Open rates'!S54*0.9</f>
        <v>74250</v>
      </c>
      <c r="Q42" s="43">
        <f>'BAR BB| Open rates'!T54*0.9</f>
        <v>74250</v>
      </c>
      <c r="R42" s="43">
        <f>'BAR BB| Open rates'!U54*0.9</f>
        <v>74250</v>
      </c>
      <c r="S42" s="43">
        <f>'BAR BB| Open rates'!W54*0.9</f>
        <v>74250</v>
      </c>
    </row>
    <row r="43" spans="1:19" s="36" customFormat="1" ht="12" hidden="1" customHeight="1" x14ac:dyDescent="0.2">
      <c r="A43" s="237">
        <v>3</v>
      </c>
      <c r="B43" s="43" t="e">
        <f>'BAR BB| Open rates'!#REF!*0.9</f>
        <v>#REF!</v>
      </c>
      <c r="C43" s="43" t="e">
        <f>'BAR BB| Open rates'!#REF!*0.9</f>
        <v>#REF!</v>
      </c>
      <c r="D43" s="43" t="e">
        <f>'BAR BB| Open rates'!#REF!*0.9</f>
        <v>#REF!</v>
      </c>
      <c r="E43" s="43">
        <f>'BAR BB| Open rates'!G55*0.9</f>
        <v>76500</v>
      </c>
      <c r="F43" s="43"/>
      <c r="G43" s="43">
        <f>'BAR BB| Open rates'!I55*0.9</f>
        <v>76500</v>
      </c>
      <c r="H43" s="43">
        <f>'BAR BB| Open rates'!K55*0.9</f>
        <v>76500</v>
      </c>
      <c r="I43" s="43">
        <f>'BAR BB| Open rates'!L55*0.9</f>
        <v>76500</v>
      </c>
      <c r="J43" s="43">
        <f>'BAR BB| Open rates'!M55*0.9</f>
        <v>76500</v>
      </c>
      <c r="K43" s="43">
        <f>'BAR BB| Open rates'!N55*0.9</f>
        <v>76500</v>
      </c>
      <c r="L43" s="43">
        <f>'BAR BB| Open rates'!O55*0.9</f>
        <v>76500</v>
      </c>
      <c r="M43" s="43">
        <f>'BAR BB| Open rates'!P55*0.9</f>
        <v>76500</v>
      </c>
      <c r="N43" s="43">
        <f>'BAR BB| Open rates'!Q55*0.9</f>
        <v>76500</v>
      </c>
      <c r="O43" s="43">
        <f>'BAR BB| Open rates'!R55*0.9</f>
        <v>76500</v>
      </c>
      <c r="P43" s="43">
        <f>'BAR BB| Open rates'!S55*0.9</f>
        <v>76500</v>
      </c>
      <c r="Q43" s="43">
        <f>'BAR BB| Open rates'!T55*0.9</f>
        <v>76500</v>
      </c>
      <c r="R43" s="43">
        <f>'BAR BB| Open rates'!U55*0.9</f>
        <v>76500</v>
      </c>
      <c r="S43" s="43">
        <f>'BAR BB| Open rates'!W55*0.9</f>
        <v>76500</v>
      </c>
    </row>
    <row r="44" spans="1:19" s="36" customFormat="1" ht="12" hidden="1" customHeight="1" x14ac:dyDescent="0.2">
      <c r="A44" s="237">
        <v>4</v>
      </c>
      <c r="B44" s="43" t="e">
        <f>'BAR BB| Open rates'!#REF!*0.9</f>
        <v>#REF!</v>
      </c>
      <c r="C44" s="43" t="e">
        <f>'BAR BB| Open rates'!#REF!*0.9</f>
        <v>#REF!</v>
      </c>
      <c r="D44" s="43" t="e">
        <f>'BAR BB| Open rates'!#REF!*0.9</f>
        <v>#REF!</v>
      </c>
      <c r="E44" s="43">
        <f>'BAR BB| Open rates'!G56*0.9</f>
        <v>78750</v>
      </c>
      <c r="F44" s="43"/>
      <c r="G44" s="43">
        <f>'BAR BB| Open rates'!I56*0.9</f>
        <v>78750</v>
      </c>
      <c r="H44" s="43">
        <f>'BAR BB| Open rates'!K56*0.9</f>
        <v>78750</v>
      </c>
      <c r="I44" s="43">
        <f>'BAR BB| Open rates'!L56*0.9</f>
        <v>78750</v>
      </c>
      <c r="J44" s="43">
        <f>'BAR BB| Open rates'!M56*0.9</f>
        <v>78750</v>
      </c>
      <c r="K44" s="43">
        <f>'BAR BB| Open rates'!N56*0.9</f>
        <v>78750</v>
      </c>
      <c r="L44" s="43">
        <f>'BAR BB| Open rates'!O56*0.9</f>
        <v>78750</v>
      </c>
      <c r="M44" s="43">
        <f>'BAR BB| Open rates'!P56*0.9</f>
        <v>78750</v>
      </c>
      <c r="N44" s="43">
        <f>'BAR BB| Open rates'!Q56*0.9</f>
        <v>78750</v>
      </c>
      <c r="O44" s="43">
        <f>'BAR BB| Open rates'!R56*0.9</f>
        <v>78750</v>
      </c>
      <c r="P44" s="43">
        <f>'BAR BB| Open rates'!S56*0.9</f>
        <v>78750</v>
      </c>
      <c r="Q44" s="43">
        <f>'BAR BB| Open rates'!T56*0.9</f>
        <v>78750</v>
      </c>
      <c r="R44" s="43">
        <f>'BAR BB| Open rates'!U56*0.9</f>
        <v>78750</v>
      </c>
      <c r="S44" s="43">
        <f>'BAR BB| Open rates'!W56*0.9</f>
        <v>78750</v>
      </c>
    </row>
    <row r="45" spans="1:19" s="36" customFormat="1" ht="12" hidden="1" customHeight="1" x14ac:dyDescent="0.2">
      <c r="A45" s="237">
        <v>5</v>
      </c>
      <c r="B45" s="43" t="e">
        <f>'BAR BB| Open rates'!#REF!*0.9</f>
        <v>#REF!</v>
      </c>
      <c r="C45" s="43" t="e">
        <f>'BAR BB| Open rates'!#REF!*0.9</f>
        <v>#REF!</v>
      </c>
      <c r="D45" s="43" t="e">
        <f>'BAR BB| Open rates'!#REF!*0.9</f>
        <v>#REF!</v>
      </c>
      <c r="E45" s="43">
        <f>'BAR BB| Open rates'!G57*0.9</f>
        <v>81000</v>
      </c>
      <c r="F45" s="43"/>
      <c r="G45" s="43">
        <f>'BAR BB| Open rates'!I57*0.9</f>
        <v>81000</v>
      </c>
      <c r="H45" s="43">
        <f>'BAR BB| Open rates'!K57*0.9</f>
        <v>81000</v>
      </c>
      <c r="I45" s="43">
        <f>'BAR BB| Open rates'!L57*0.9</f>
        <v>81000</v>
      </c>
      <c r="J45" s="43">
        <f>'BAR BB| Open rates'!M57*0.9</f>
        <v>81000</v>
      </c>
      <c r="K45" s="43">
        <f>'BAR BB| Open rates'!N57*0.9</f>
        <v>81000</v>
      </c>
      <c r="L45" s="43">
        <f>'BAR BB| Open rates'!O57*0.9</f>
        <v>81000</v>
      </c>
      <c r="M45" s="43">
        <f>'BAR BB| Open rates'!P57*0.9</f>
        <v>81000</v>
      </c>
      <c r="N45" s="43">
        <f>'BAR BB| Open rates'!Q57*0.9</f>
        <v>81000</v>
      </c>
      <c r="O45" s="43">
        <f>'BAR BB| Open rates'!R57*0.9</f>
        <v>81000</v>
      </c>
      <c r="P45" s="43">
        <f>'BAR BB| Open rates'!S57*0.9</f>
        <v>81000</v>
      </c>
      <c r="Q45" s="43">
        <f>'BAR BB| Open rates'!T57*0.9</f>
        <v>81000</v>
      </c>
      <c r="R45" s="43">
        <f>'BAR BB| Open rates'!U57*0.9</f>
        <v>81000</v>
      </c>
      <c r="S45" s="43">
        <f>'BAR BB| Open rates'!W57*0.9</f>
        <v>81000</v>
      </c>
    </row>
    <row r="46" spans="1:19" s="36" customFormat="1" ht="12" hidden="1" customHeight="1" x14ac:dyDescent="0.2">
      <c r="A46" s="237">
        <v>6</v>
      </c>
      <c r="B46" s="43" t="e">
        <f>'BAR BB| Open rates'!#REF!*0.9</f>
        <v>#REF!</v>
      </c>
      <c r="C46" s="43" t="e">
        <f>'BAR BB| Open rates'!#REF!*0.9</f>
        <v>#REF!</v>
      </c>
      <c r="D46" s="43" t="e">
        <f>'BAR BB| Open rates'!#REF!*0.9</f>
        <v>#REF!</v>
      </c>
      <c r="E46" s="43">
        <f>'BAR BB| Open rates'!G58*0.9</f>
        <v>83250</v>
      </c>
      <c r="F46" s="43"/>
      <c r="G46" s="43">
        <f>'BAR BB| Open rates'!I58*0.9</f>
        <v>83250</v>
      </c>
      <c r="H46" s="43">
        <f>'BAR BB| Open rates'!K58*0.9</f>
        <v>83250</v>
      </c>
      <c r="I46" s="43">
        <f>'BAR BB| Open rates'!L58*0.9</f>
        <v>83250</v>
      </c>
      <c r="J46" s="43">
        <f>'BAR BB| Open rates'!M58*0.9</f>
        <v>83250</v>
      </c>
      <c r="K46" s="43">
        <f>'BAR BB| Open rates'!N58*0.9</f>
        <v>83250</v>
      </c>
      <c r="L46" s="43">
        <f>'BAR BB| Open rates'!O58*0.9</f>
        <v>83250</v>
      </c>
      <c r="M46" s="43">
        <f>'BAR BB| Open rates'!P58*0.9</f>
        <v>83250</v>
      </c>
      <c r="N46" s="43">
        <f>'BAR BB| Open rates'!Q58*0.9</f>
        <v>83250</v>
      </c>
      <c r="O46" s="43">
        <f>'BAR BB| Open rates'!R58*0.9</f>
        <v>83250</v>
      </c>
      <c r="P46" s="43">
        <f>'BAR BB| Open rates'!S58*0.9</f>
        <v>83250</v>
      </c>
      <c r="Q46" s="43">
        <f>'BAR BB| Open rates'!T58*0.9</f>
        <v>83250</v>
      </c>
      <c r="R46" s="43">
        <f>'BAR BB| Open rates'!U58*0.9</f>
        <v>83250</v>
      </c>
      <c r="S46" s="43">
        <f>'BAR BB| Open rates'!W58*0.9</f>
        <v>83250</v>
      </c>
    </row>
    <row r="47" spans="1:19" s="36" customFormat="1" ht="10.5" customHeight="1" x14ac:dyDescent="0.2">
      <c r="A47" s="253"/>
      <c r="B47" s="164"/>
      <c r="C47" s="164"/>
      <c r="D47" s="164"/>
      <c r="E47" s="164"/>
      <c r="F47" s="164"/>
      <c r="G47" s="164"/>
      <c r="H47" s="164"/>
      <c r="I47" s="164"/>
      <c r="J47" s="164"/>
      <c r="K47" s="164"/>
      <c r="L47" s="164"/>
      <c r="M47" s="164"/>
      <c r="N47" s="164"/>
      <c r="O47" s="164"/>
      <c r="P47" s="164"/>
      <c r="Q47" s="164"/>
      <c r="R47" s="164"/>
      <c r="S47" s="164"/>
    </row>
    <row r="48" spans="1:19" s="33" customFormat="1" x14ac:dyDescent="0.2">
      <c r="A48" s="89"/>
    </row>
    <row r="49" spans="1:1" s="33" customFormat="1" ht="12.75" customHeight="1" x14ac:dyDescent="0.2">
      <c r="A49" s="330" t="s">
        <v>172</v>
      </c>
    </row>
    <row r="50" spans="1:1" s="33" customFormat="1" x14ac:dyDescent="0.2">
      <c r="A50" s="330"/>
    </row>
    <row r="51" spans="1:1" s="31" customFormat="1" ht="22.5" customHeight="1" x14ac:dyDescent="0.2"/>
    <row r="52" spans="1:1" s="6" customFormat="1" ht="26.25" customHeight="1" x14ac:dyDescent="0.2">
      <c r="A52" s="174" t="s">
        <v>74</v>
      </c>
    </row>
    <row r="53" spans="1:1" s="6" customFormat="1" ht="21" customHeight="1" x14ac:dyDescent="0.2">
      <c r="A53" s="172" t="s">
        <v>75</v>
      </c>
    </row>
    <row r="54" spans="1:1" s="6" customFormat="1" ht="27" customHeight="1" x14ac:dyDescent="0.2">
      <c r="A54" s="172" t="s">
        <v>389</v>
      </c>
    </row>
    <row r="55" spans="1:1" s="6" customFormat="1" ht="39.75" customHeight="1" x14ac:dyDescent="0.2">
      <c r="A55" s="172" t="s">
        <v>76</v>
      </c>
    </row>
    <row r="56" spans="1:1" s="6" customFormat="1" ht="22.5" customHeight="1" x14ac:dyDescent="0.2">
      <c r="A56" s="172" t="s">
        <v>77</v>
      </c>
    </row>
    <row r="57" spans="1:1" s="6" customFormat="1" ht="12.75" customHeight="1" x14ac:dyDescent="0.2">
      <c r="A57" s="172" t="s">
        <v>78</v>
      </c>
    </row>
    <row r="58" spans="1:1" s="36" customFormat="1" ht="37.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4" t="s">
        <v>390</v>
      </c>
    </row>
    <row r="63" spans="1:1" s="33" customFormat="1" x14ac:dyDescent="0.2"/>
    <row r="64" spans="1:1" s="33" customFormat="1" x14ac:dyDescent="0.2">
      <c r="A64" s="171" t="s">
        <v>83</v>
      </c>
    </row>
    <row r="65" spans="1:1" s="33" customFormat="1" ht="30" customHeight="1" x14ac:dyDescent="0.2">
      <c r="A65" s="267" t="s">
        <v>391</v>
      </c>
    </row>
    <row r="66" spans="1:1" s="33" customFormat="1" ht="24" x14ac:dyDescent="0.2">
      <c r="A66" s="213" t="s">
        <v>392</v>
      </c>
    </row>
    <row r="67" spans="1:1" s="33" customFormat="1" x14ac:dyDescent="0.2"/>
    <row r="68" spans="1:1" s="33" customFormat="1" ht="24" x14ac:dyDescent="0.2">
      <c r="A68" s="288"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654"/>
  <sheetViews>
    <sheetView workbookViewId="0">
      <pane xSplit="1" ySplit="5" topLeftCell="B6" activePane="bottomRight" state="frozen"/>
      <selection pane="topRight" activeCell="B1" sqref="B1"/>
      <selection pane="bottomLeft" activeCell="A5" sqref="A5"/>
      <selection pane="bottomRight" activeCell="T4" sqref="T4:U5"/>
    </sheetView>
  </sheetViews>
  <sheetFormatPr defaultColWidth="9.85546875" defaultRowHeight="12.75" x14ac:dyDescent="0.2"/>
  <cols>
    <col min="1" max="1" width="36.85546875" style="32" customWidth="1"/>
    <col min="2" max="16384" width="9.85546875" style="32"/>
  </cols>
  <sheetData>
    <row r="1" spans="1:21" x14ac:dyDescent="0.2">
      <c r="A1" s="63" t="s">
        <v>61</v>
      </c>
    </row>
    <row r="2" spans="1:21" x14ac:dyDescent="0.2">
      <c r="A2" s="11" t="s">
        <v>421</v>
      </c>
    </row>
    <row r="3" spans="1:21" x14ac:dyDescent="0.2">
      <c r="A3" s="11" t="s">
        <v>173</v>
      </c>
    </row>
    <row r="4" spans="1:21"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c r="R4" s="115">
        <f>'BAR BB| Open rates'!R3</f>
        <v>45992</v>
      </c>
      <c r="S4" s="115">
        <f>'BAR BB| Open rates'!S3</f>
        <v>45996</v>
      </c>
      <c r="T4" s="115">
        <f>'BAR BB| Open rates'!T3</f>
        <v>45998</v>
      </c>
      <c r="U4" s="115">
        <f>'BAR BB| Open rates'!U3</f>
        <v>46003</v>
      </c>
    </row>
    <row r="5" spans="1:21"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c r="R5" s="115">
        <f>'BAR BB| Open rates'!R4</f>
        <v>45995</v>
      </c>
      <c r="S5" s="115">
        <f>'BAR BB| Open rates'!S4</f>
        <v>45997</v>
      </c>
      <c r="T5" s="115">
        <f>'BAR BB| Open rates'!T4</f>
        <v>46002</v>
      </c>
      <c r="U5" s="115">
        <f>'BAR BB| Open rates'!U4</f>
        <v>46003</v>
      </c>
    </row>
    <row r="6" spans="1:21" s="33" customFormat="1" ht="16.5" customHeight="1" x14ac:dyDescent="0.2">
      <c r="A6" s="236" t="s">
        <v>63</v>
      </c>
      <c r="B6" s="115"/>
      <c r="C6" s="115"/>
      <c r="D6" s="115"/>
      <c r="E6" s="115"/>
      <c r="F6" s="115"/>
      <c r="G6" s="115"/>
      <c r="H6" s="115"/>
      <c r="I6" s="115"/>
      <c r="J6" s="115"/>
      <c r="K6" s="115"/>
      <c r="L6" s="115"/>
      <c r="M6" s="115"/>
      <c r="N6" s="115"/>
      <c r="O6" s="115"/>
      <c r="P6" s="115"/>
      <c r="Q6" s="115"/>
      <c r="R6" s="115"/>
      <c r="S6" s="115"/>
      <c r="T6" s="115"/>
      <c r="U6" s="115"/>
    </row>
    <row r="7" spans="1:21" s="33" customFormat="1" ht="15" customHeight="1" x14ac:dyDescent="0.2">
      <c r="A7" s="237">
        <v>1</v>
      </c>
      <c r="B7" s="57">
        <f>'BAR BB| Open rates'!B6*0.8*0.9</f>
        <v>21456</v>
      </c>
      <c r="C7" s="57">
        <f>'BAR BB| Open rates'!C6*0.8*0.9</f>
        <v>18576</v>
      </c>
      <c r="D7" s="57">
        <f>'BAR BB| Open rates'!D6*0.8*0.9</f>
        <v>18576</v>
      </c>
      <c r="E7" s="57">
        <f>'BAR BB| Open rates'!E6*0.8*0.9</f>
        <v>21456</v>
      </c>
      <c r="F7" s="57">
        <f>'BAR BB| Open rates'!F6*0.8*0.9</f>
        <v>18576</v>
      </c>
      <c r="G7" s="57">
        <f>'BAR BB| Open rates'!G6*0.8*0.9</f>
        <v>18576</v>
      </c>
      <c r="H7" s="57">
        <f>'BAR BB| Open rates'!H6*0.8*0.9</f>
        <v>13536</v>
      </c>
      <c r="I7" s="57">
        <f>'BAR BB| Open rates'!I6*0.8*0.9</f>
        <v>11952</v>
      </c>
      <c r="J7" s="57">
        <f>'BAR BB| Open rates'!J6*0.8*0.9</f>
        <v>10728</v>
      </c>
      <c r="K7" s="57">
        <f>'BAR BB| Open rates'!K6*0.8*0.9</f>
        <v>9288</v>
      </c>
      <c r="L7" s="57">
        <f>'BAR BB| Open rates'!L6*0.8*0.9</f>
        <v>10728</v>
      </c>
      <c r="M7" s="57">
        <f>'BAR BB| Open rates'!M6*0.8*0.9</f>
        <v>9288</v>
      </c>
      <c r="N7" s="57">
        <f>'BAR BB| Open rates'!N6*0.8*0.9</f>
        <v>10728</v>
      </c>
      <c r="O7" s="57">
        <f>'BAR BB| Open rates'!O6*0.8*0.9</f>
        <v>9288</v>
      </c>
      <c r="P7" s="57">
        <f>'BAR BB| Open rates'!P6*0.8*0.9</f>
        <v>10728</v>
      </c>
      <c r="Q7" s="57">
        <f>'BAR BB| Open rates'!Q6*0.8*0.9</f>
        <v>9288</v>
      </c>
      <c r="R7" s="57">
        <f>'BAR BB| Open rates'!R6*0.8*0.9</f>
        <v>9288</v>
      </c>
      <c r="S7" s="57">
        <f>'BAR BB| Open rates'!S6*0.8*0.9</f>
        <v>10728</v>
      </c>
      <c r="T7" s="57">
        <f>'BAR BB| Open rates'!T6*0.8*0.9</f>
        <v>9288</v>
      </c>
      <c r="U7" s="57">
        <f>'BAR BB| Open rates'!U6*0.8*0.9</f>
        <v>10728</v>
      </c>
    </row>
    <row r="8" spans="1:21" s="33" customFormat="1" ht="15" customHeight="1" x14ac:dyDescent="0.2">
      <c r="A8" s="237">
        <v>2</v>
      </c>
      <c r="B8" s="57">
        <f>'BAR BB| Open rates'!B7*0.8*0.9</f>
        <v>23256</v>
      </c>
      <c r="C8" s="57">
        <f>'BAR BB| Open rates'!C7*0.8*0.9</f>
        <v>20376</v>
      </c>
      <c r="D8" s="57">
        <f>'BAR BB| Open rates'!D7*0.8*0.9</f>
        <v>20376</v>
      </c>
      <c r="E8" s="57">
        <f>'BAR BB| Open rates'!E7*0.8*0.9</f>
        <v>23256</v>
      </c>
      <c r="F8" s="57">
        <f>'BAR BB| Open rates'!F7*0.8*0.9</f>
        <v>20376</v>
      </c>
      <c r="G8" s="57">
        <f>'BAR BB| Open rates'!G7*0.8*0.9</f>
        <v>20376</v>
      </c>
      <c r="H8" s="57">
        <f>'BAR BB| Open rates'!H7*0.8*0.9</f>
        <v>15336</v>
      </c>
      <c r="I8" s="57">
        <f>'BAR BB| Open rates'!I7*0.8*0.9</f>
        <v>13752</v>
      </c>
      <c r="J8" s="57">
        <f>'BAR BB| Open rates'!J7*0.8*0.9</f>
        <v>12528</v>
      </c>
      <c r="K8" s="57">
        <f>'BAR BB| Open rates'!K7*0.8*0.9</f>
        <v>11088</v>
      </c>
      <c r="L8" s="57">
        <f>'BAR BB| Open rates'!L7*0.8*0.9</f>
        <v>12528</v>
      </c>
      <c r="M8" s="57">
        <f>'BAR BB| Open rates'!M7*0.8*0.9</f>
        <v>11088</v>
      </c>
      <c r="N8" s="57">
        <f>'BAR BB| Open rates'!N7*0.8*0.9</f>
        <v>12528</v>
      </c>
      <c r="O8" s="57">
        <f>'BAR BB| Open rates'!O7*0.8*0.9</f>
        <v>11088</v>
      </c>
      <c r="P8" s="57">
        <f>'BAR BB| Open rates'!P7*0.8*0.9</f>
        <v>12528</v>
      </c>
      <c r="Q8" s="57">
        <f>'BAR BB| Open rates'!Q7*0.8*0.9</f>
        <v>11088</v>
      </c>
      <c r="R8" s="57">
        <f>'BAR BB| Open rates'!R7*0.8*0.9</f>
        <v>11088</v>
      </c>
      <c r="S8" s="57">
        <f>'BAR BB| Open rates'!S7*0.8*0.9</f>
        <v>12528</v>
      </c>
      <c r="T8" s="57">
        <f>'BAR BB| Open rates'!T7*0.8*0.9</f>
        <v>11088</v>
      </c>
      <c r="U8" s="57">
        <f>'BAR BB| Open rates'!U7*0.8*0.9</f>
        <v>12528</v>
      </c>
    </row>
    <row r="9" spans="1:21" s="33" customFormat="1" ht="13.5" customHeight="1" x14ac:dyDescent="0.2">
      <c r="A9" s="236" t="s">
        <v>175</v>
      </c>
      <c r="B9" s="57"/>
      <c r="C9" s="57"/>
      <c r="D9" s="57"/>
      <c r="E9" s="57"/>
      <c r="F9" s="57"/>
      <c r="G9" s="57"/>
      <c r="H9" s="57"/>
      <c r="I9" s="57"/>
      <c r="J9" s="57"/>
      <c r="K9" s="57"/>
      <c r="L9" s="57"/>
      <c r="M9" s="57"/>
      <c r="N9" s="57"/>
      <c r="O9" s="57"/>
      <c r="P9" s="57"/>
      <c r="Q9" s="57"/>
      <c r="R9" s="57"/>
      <c r="S9" s="57"/>
      <c r="T9" s="57"/>
      <c r="U9" s="57"/>
    </row>
    <row r="10" spans="1:21" s="33" customFormat="1" ht="13.5" customHeight="1" x14ac:dyDescent="0.2">
      <c r="A10" s="237">
        <v>1</v>
      </c>
      <c r="B10" s="57">
        <f>'BAR BB| Open rates'!B9*0.8*0.9</f>
        <v>23616</v>
      </c>
      <c r="C10" s="57">
        <f>'BAR BB| Open rates'!C9*0.8*0.9</f>
        <v>20736</v>
      </c>
      <c r="D10" s="57">
        <f>'BAR BB| Open rates'!D9*0.8*0.9</f>
        <v>20736</v>
      </c>
      <c r="E10" s="57">
        <f>'BAR BB| Open rates'!E9*0.8*0.9</f>
        <v>23616</v>
      </c>
      <c r="F10" s="57">
        <f>'BAR BB| Open rates'!F9*0.8*0.9</f>
        <v>20736</v>
      </c>
      <c r="G10" s="57">
        <f>'BAR BB| Open rates'!G9*0.8*0.9</f>
        <v>20736</v>
      </c>
      <c r="H10" s="57">
        <f>'BAR BB| Open rates'!H9*0.8*0.9</f>
        <v>15696</v>
      </c>
      <c r="I10" s="57">
        <f>'BAR BB| Open rates'!I9*0.8*0.9</f>
        <v>14112</v>
      </c>
      <c r="J10" s="57">
        <f>'BAR BB| Open rates'!J9*0.8*0.9</f>
        <v>12888</v>
      </c>
      <c r="K10" s="57">
        <f>'BAR BB| Open rates'!K9*0.8*0.9</f>
        <v>11448</v>
      </c>
      <c r="L10" s="57">
        <f>'BAR BB| Open rates'!L9*0.8*0.9</f>
        <v>12888</v>
      </c>
      <c r="M10" s="57">
        <f>'BAR BB| Open rates'!M9*0.8*0.9</f>
        <v>11448</v>
      </c>
      <c r="N10" s="57">
        <f>'BAR BB| Open rates'!N9*0.8*0.9</f>
        <v>12888</v>
      </c>
      <c r="O10" s="57">
        <f>'BAR BB| Open rates'!O9*0.8*0.9</f>
        <v>11448</v>
      </c>
      <c r="P10" s="57">
        <f>'BAR BB| Open rates'!P9*0.8*0.9</f>
        <v>12888</v>
      </c>
      <c r="Q10" s="57">
        <f>'BAR BB| Open rates'!Q9*0.8*0.9</f>
        <v>11448</v>
      </c>
      <c r="R10" s="57">
        <f>'BAR BB| Open rates'!R9*0.8*0.9</f>
        <v>11448</v>
      </c>
      <c r="S10" s="57">
        <f>'BAR BB| Open rates'!S9*0.8*0.9</f>
        <v>12888</v>
      </c>
      <c r="T10" s="57">
        <f>'BAR BB| Open rates'!T9*0.8*0.9</f>
        <v>11448</v>
      </c>
      <c r="U10" s="57">
        <f>'BAR BB| Open rates'!U9*0.8*0.9</f>
        <v>12888</v>
      </c>
    </row>
    <row r="11" spans="1:21" s="33" customFormat="1" ht="13.5" customHeight="1" x14ac:dyDescent="0.2">
      <c r="A11" s="237">
        <v>2</v>
      </c>
      <c r="B11" s="57">
        <f>'BAR BB| Open rates'!B10*0.8*0.9</f>
        <v>25416</v>
      </c>
      <c r="C11" s="57">
        <f>'BAR BB| Open rates'!C10*0.8*0.9</f>
        <v>22536</v>
      </c>
      <c r="D11" s="57">
        <f>'BAR BB| Open rates'!D10*0.8*0.9</f>
        <v>22536</v>
      </c>
      <c r="E11" s="57">
        <f>'BAR BB| Open rates'!E10*0.8*0.9</f>
        <v>25416</v>
      </c>
      <c r="F11" s="57">
        <f>'BAR BB| Open rates'!F10*0.8*0.9</f>
        <v>22536</v>
      </c>
      <c r="G11" s="57">
        <f>'BAR BB| Open rates'!G10*0.8*0.9</f>
        <v>22536</v>
      </c>
      <c r="H11" s="57">
        <f>'BAR BB| Open rates'!H10*0.8*0.9</f>
        <v>17496</v>
      </c>
      <c r="I11" s="57">
        <f>'BAR BB| Open rates'!I10*0.8*0.9</f>
        <v>15912</v>
      </c>
      <c r="J11" s="57">
        <f>'BAR BB| Open rates'!J10*0.8*0.9</f>
        <v>14688</v>
      </c>
      <c r="K11" s="57">
        <f>'BAR BB| Open rates'!K10*0.8*0.9</f>
        <v>13248</v>
      </c>
      <c r="L11" s="57">
        <f>'BAR BB| Open rates'!L10*0.8*0.9</f>
        <v>14688</v>
      </c>
      <c r="M11" s="57">
        <f>'BAR BB| Open rates'!M10*0.8*0.9</f>
        <v>13248</v>
      </c>
      <c r="N11" s="57">
        <f>'BAR BB| Open rates'!N10*0.8*0.9</f>
        <v>14688</v>
      </c>
      <c r="O11" s="57">
        <f>'BAR BB| Open rates'!O10*0.8*0.9</f>
        <v>13248</v>
      </c>
      <c r="P11" s="57">
        <f>'BAR BB| Open rates'!P10*0.8*0.9</f>
        <v>14688</v>
      </c>
      <c r="Q11" s="57">
        <f>'BAR BB| Open rates'!Q10*0.8*0.9</f>
        <v>13248</v>
      </c>
      <c r="R11" s="57">
        <f>'BAR BB| Open rates'!R10*0.8*0.9</f>
        <v>13248</v>
      </c>
      <c r="S11" s="57">
        <f>'BAR BB| Open rates'!S10*0.8*0.9</f>
        <v>14688</v>
      </c>
      <c r="T11" s="57">
        <f>'BAR BB| Open rates'!T10*0.8*0.9</f>
        <v>13248</v>
      </c>
      <c r="U11" s="57">
        <f>'BAR BB| Open rates'!U10*0.8*0.9</f>
        <v>14688</v>
      </c>
    </row>
    <row r="12" spans="1:21" s="36" customFormat="1" ht="12" customHeight="1" x14ac:dyDescent="0.2">
      <c r="A12" s="236" t="s">
        <v>178</v>
      </c>
      <c r="B12" s="43"/>
      <c r="C12" s="43"/>
      <c r="D12" s="43"/>
      <c r="E12" s="43"/>
      <c r="F12" s="43"/>
      <c r="G12" s="43"/>
      <c r="H12" s="43"/>
      <c r="I12" s="43"/>
      <c r="J12" s="43"/>
      <c r="K12" s="43"/>
      <c r="L12" s="43"/>
      <c r="M12" s="43"/>
      <c r="N12" s="43"/>
      <c r="O12" s="43"/>
      <c r="P12" s="43"/>
      <c r="Q12" s="43"/>
      <c r="R12" s="43"/>
      <c r="S12" s="43"/>
      <c r="T12" s="43"/>
      <c r="U12" s="43"/>
    </row>
    <row r="13" spans="1:21" s="36" customFormat="1" ht="12" customHeight="1" x14ac:dyDescent="0.2">
      <c r="A13" s="237">
        <v>1</v>
      </c>
      <c r="B13" s="57">
        <f>'BAR BB| Open rates'!B18*0.8*0.9</f>
        <v>28656</v>
      </c>
      <c r="C13" s="57">
        <f>'BAR BB| Open rates'!C18*0.8*0.9</f>
        <v>25776</v>
      </c>
      <c r="D13" s="57">
        <f>'BAR BB| Open rates'!D18*0.8*0.9</f>
        <v>25776</v>
      </c>
      <c r="E13" s="57">
        <f>'BAR BB| Open rates'!E18*0.8*0.9</f>
        <v>28656</v>
      </c>
      <c r="F13" s="57">
        <f>'BAR BB| Open rates'!F18*0.8*0.9</f>
        <v>25776</v>
      </c>
      <c r="G13" s="57">
        <f>'BAR BB| Open rates'!G18*0.8*0.9</f>
        <v>25776</v>
      </c>
      <c r="H13" s="57">
        <f>'BAR BB| Open rates'!H18*0.8*0.9</f>
        <v>20736</v>
      </c>
      <c r="I13" s="57">
        <f>'BAR BB| Open rates'!I18*0.8*0.9</f>
        <v>19152</v>
      </c>
      <c r="J13" s="57">
        <f>'BAR BB| Open rates'!J18*0.8*0.9</f>
        <v>17928</v>
      </c>
      <c r="K13" s="57">
        <f>'BAR BB| Open rates'!K18*0.8*0.9</f>
        <v>16488</v>
      </c>
      <c r="L13" s="57">
        <f>'BAR BB| Open rates'!L18*0.8*0.9</f>
        <v>17928</v>
      </c>
      <c r="M13" s="57">
        <f>'BAR BB| Open rates'!M18*0.8*0.9</f>
        <v>16488</v>
      </c>
      <c r="N13" s="57">
        <f>'BAR BB| Open rates'!N18*0.8*0.9</f>
        <v>17928</v>
      </c>
      <c r="O13" s="57">
        <f>'BAR BB| Open rates'!O18*0.8*0.9</f>
        <v>16488</v>
      </c>
      <c r="P13" s="57">
        <f>'BAR BB| Open rates'!P18*0.8*0.9</f>
        <v>17928</v>
      </c>
      <c r="Q13" s="57">
        <f>'BAR BB| Open rates'!Q18*0.8*0.9</f>
        <v>16488</v>
      </c>
      <c r="R13" s="57">
        <f>'BAR BB| Open rates'!R18*0.8*0.9</f>
        <v>16488</v>
      </c>
      <c r="S13" s="57">
        <f>'BAR BB| Open rates'!S18*0.8*0.9</f>
        <v>17928</v>
      </c>
      <c r="T13" s="57">
        <f>'BAR BB| Open rates'!T18*0.8*0.9</f>
        <v>16488</v>
      </c>
      <c r="U13" s="57">
        <f>'BAR BB| Open rates'!U18*0.8*0.9</f>
        <v>17928</v>
      </c>
    </row>
    <row r="14" spans="1:21" s="36" customFormat="1" ht="12" customHeight="1" x14ac:dyDescent="0.2">
      <c r="A14" s="237">
        <v>2</v>
      </c>
      <c r="B14" s="57">
        <f>'BAR BB| Open rates'!B19*0.8*0.9</f>
        <v>30456</v>
      </c>
      <c r="C14" s="57">
        <f>'BAR BB| Open rates'!C19*0.8*0.9</f>
        <v>27576</v>
      </c>
      <c r="D14" s="57">
        <f>'BAR BB| Open rates'!D19*0.8*0.9</f>
        <v>27576</v>
      </c>
      <c r="E14" s="57">
        <f>'BAR BB| Open rates'!E19*0.8*0.9</f>
        <v>30456</v>
      </c>
      <c r="F14" s="57">
        <f>'BAR BB| Open rates'!F19*0.8*0.9</f>
        <v>27576</v>
      </c>
      <c r="G14" s="57">
        <f>'BAR BB| Open rates'!G19*0.8*0.9</f>
        <v>27576</v>
      </c>
      <c r="H14" s="57">
        <f>'BAR BB| Open rates'!H19*0.8*0.9</f>
        <v>22536</v>
      </c>
      <c r="I14" s="57">
        <f>'BAR BB| Open rates'!I19*0.8*0.9</f>
        <v>20952</v>
      </c>
      <c r="J14" s="57">
        <f>'BAR BB| Open rates'!J19*0.8*0.9</f>
        <v>19728</v>
      </c>
      <c r="K14" s="57">
        <f>'BAR BB| Open rates'!K19*0.8*0.9</f>
        <v>18288</v>
      </c>
      <c r="L14" s="57">
        <f>'BAR BB| Open rates'!L19*0.8*0.9</f>
        <v>19728</v>
      </c>
      <c r="M14" s="57">
        <f>'BAR BB| Open rates'!M19*0.8*0.9</f>
        <v>18288</v>
      </c>
      <c r="N14" s="57">
        <f>'BAR BB| Open rates'!N19*0.8*0.9</f>
        <v>19728</v>
      </c>
      <c r="O14" s="57">
        <f>'BAR BB| Open rates'!O19*0.8*0.9</f>
        <v>18288</v>
      </c>
      <c r="P14" s="57">
        <f>'BAR BB| Open rates'!P19*0.8*0.9</f>
        <v>19728</v>
      </c>
      <c r="Q14" s="57">
        <f>'BAR BB| Open rates'!Q19*0.8*0.9</f>
        <v>18288</v>
      </c>
      <c r="R14" s="57">
        <f>'BAR BB| Open rates'!R19*0.8*0.9</f>
        <v>18288</v>
      </c>
      <c r="S14" s="57">
        <f>'BAR BB| Open rates'!S19*0.8*0.9</f>
        <v>19728</v>
      </c>
      <c r="T14" s="57">
        <f>'BAR BB| Open rates'!T19*0.8*0.9</f>
        <v>18288</v>
      </c>
      <c r="U14" s="57">
        <f>'BAR BB| Open rates'!U19*0.8*0.9</f>
        <v>19728</v>
      </c>
    </row>
    <row r="15" spans="1:21" s="36" customFormat="1" ht="12" customHeight="1" x14ac:dyDescent="0.2">
      <c r="A15" s="236" t="s">
        <v>179</v>
      </c>
      <c r="B15" s="57"/>
      <c r="C15" s="57"/>
      <c r="D15" s="57"/>
      <c r="E15" s="57"/>
      <c r="F15" s="57"/>
      <c r="G15" s="57"/>
      <c r="H15" s="57"/>
      <c r="I15" s="57"/>
      <c r="J15" s="57"/>
      <c r="K15" s="57"/>
      <c r="L15" s="57"/>
      <c r="M15" s="57"/>
      <c r="N15" s="57"/>
      <c r="O15" s="57"/>
      <c r="P15" s="57"/>
      <c r="Q15" s="57"/>
      <c r="R15" s="57"/>
      <c r="S15" s="57"/>
      <c r="T15" s="57"/>
      <c r="U15" s="57"/>
    </row>
    <row r="16" spans="1:21" s="36" customFormat="1" ht="12" customHeight="1" x14ac:dyDescent="0.2">
      <c r="A16" s="237">
        <v>1</v>
      </c>
      <c r="B16" s="57">
        <f>'BAR BB| Open rates'!B21*0.8*0.9</f>
        <v>31464</v>
      </c>
      <c r="C16" s="57">
        <f>'BAR BB| Open rates'!C21*0.8*0.9</f>
        <v>28584</v>
      </c>
      <c r="D16" s="57">
        <f>'BAR BB| Open rates'!D21*0.8*0.9</f>
        <v>28584</v>
      </c>
      <c r="E16" s="57">
        <f>'BAR BB| Open rates'!E21*0.8*0.9</f>
        <v>31464</v>
      </c>
      <c r="F16" s="57">
        <f>'BAR BB| Open rates'!F21*0.8*0.9</f>
        <v>28584</v>
      </c>
      <c r="G16" s="57">
        <f>'BAR BB| Open rates'!G21*0.8*0.9</f>
        <v>28584</v>
      </c>
      <c r="H16" s="57">
        <f>'BAR BB| Open rates'!H21*0.8*0.9</f>
        <v>23544</v>
      </c>
      <c r="I16" s="57">
        <f>'BAR BB| Open rates'!I21*0.8*0.9</f>
        <v>21960</v>
      </c>
      <c r="J16" s="57">
        <f>'BAR BB| Open rates'!J21*0.8*0.9</f>
        <v>20736</v>
      </c>
      <c r="K16" s="57">
        <f>'BAR BB| Open rates'!K21*0.8*0.9</f>
        <v>19296</v>
      </c>
      <c r="L16" s="57">
        <f>'BAR BB| Open rates'!L21*0.8*0.9</f>
        <v>20736</v>
      </c>
      <c r="M16" s="57">
        <f>'BAR BB| Open rates'!M21*0.8*0.9</f>
        <v>19296</v>
      </c>
      <c r="N16" s="57">
        <f>'BAR BB| Open rates'!N21*0.8*0.9</f>
        <v>20736</v>
      </c>
      <c r="O16" s="57">
        <f>'BAR BB| Open rates'!O21*0.8*0.9</f>
        <v>19296</v>
      </c>
      <c r="P16" s="57">
        <f>'BAR BB| Open rates'!P21*0.8*0.9</f>
        <v>20736</v>
      </c>
      <c r="Q16" s="57">
        <f>'BAR BB| Open rates'!Q21*0.8*0.9</f>
        <v>19296</v>
      </c>
      <c r="R16" s="57">
        <f>'BAR BB| Open rates'!R21*0.8*0.9</f>
        <v>19296</v>
      </c>
      <c r="S16" s="57">
        <f>'BAR BB| Open rates'!S21*0.8*0.9</f>
        <v>20736</v>
      </c>
      <c r="T16" s="57">
        <f>'BAR BB| Open rates'!T21*0.8*0.9</f>
        <v>19296</v>
      </c>
      <c r="U16" s="57">
        <f>'BAR BB| Open rates'!U21*0.8*0.9</f>
        <v>20736</v>
      </c>
    </row>
    <row r="17" spans="1:21" s="36" customFormat="1" ht="12" customHeight="1" x14ac:dyDescent="0.2">
      <c r="A17" s="237">
        <v>2</v>
      </c>
      <c r="B17" s="57">
        <f>'BAR BB| Open rates'!B22*0.8*0.9</f>
        <v>33264</v>
      </c>
      <c r="C17" s="57">
        <f>'BAR BB| Open rates'!C22*0.8*0.9</f>
        <v>30384</v>
      </c>
      <c r="D17" s="57">
        <f>'BAR BB| Open rates'!D22*0.8*0.9</f>
        <v>30384</v>
      </c>
      <c r="E17" s="57">
        <f>'BAR BB| Open rates'!E22*0.8*0.9</f>
        <v>33264</v>
      </c>
      <c r="F17" s="57">
        <f>'BAR BB| Open rates'!F22*0.8*0.9</f>
        <v>30384</v>
      </c>
      <c r="G17" s="57">
        <f>'BAR BB| Open rates'!G22*0.8*0.9</f>
        <v>30384</v>
      </c>
      <c r="H17" s="57">
        <f>'BAR BB| Open rates'!H22*0.8*0.9</f>
        <v>25344</v>
      </c>
      <c r="I17" s="57">
        <f>'BAR BB| Open rates'!I22*0.8*0.9</f>
        <v>23760</v>
      </c>
      <c r="J17" s="57">
        <f>'BAR BB| Open rates'!J22*0.8*0.9</f>
        <v>22536</v>
      </c>
      <c r="K17" s="57">
        <f>'BAR BB| Open rates'!K22*0.8*0.9</f>
        <v>21096</v>
      </c>
      <c r="L17" s="57">
        <f>'BAR BB| Open rates'!L22*0.8*0.9</f>
        <v>22536</v>
      </c>
      <c r="M17" s="57">
        <f>'BAR BB| Open rates'!M22*0.8*0.9</f>
        <v>21096</v>
      </c>
      <c r="N17" s="57">
        <f>'BAR BB| Open rates'!N22*0.8*0.9</f>
        <v>22536</v>
      </c>
      <c r="O17" s="57">
        <f>'BAR BB| Open rates'!O22*0.8*0.9</f>
        <v>21096</v>
      </c>
      <c r="P17" s="57">
        <f>'BAR BB| Open rates'!P22*0.8*0.9</f>
        <v>22536</v>
      </c>
      <c r="Q17" s="57">
        <f>'BAR BB| Open rates'!Q22*0.8*0.9</f>
        <v>21096</v>
      </c>
      <c r="R17" s="57">
        <f>'BAR BB| Open rates'!R22*0.8*0.9</f>
        <v>21096</v>
      </c>
      <c r="S17" s="57">
        <f>'BAR BB| Open rates'!S22*0.8*0.9</f>
        <v>22536</v>
      </c>
      <c r="T17" s="57">
        <f>'BAR BB| Open rates'!T22*0.8*0.9</f>
        <v>21096</v>
      </c>
      <c r="U17" s="57">
        <f>'BAR BB| Open rates'!U22*0.8*0.9</f>
        <v>22536</v>
      </c>
    </row>
    <row r="18" spans="1:21" s="36" customFormat="1" ht="12" customHeight="1" x14ac:dyDescent="0.2">
      <c r="A18" s="236" t="s">
        <v>180</v>
      </c>
      <c r="B18" s="57"/>
      <c r="C18" s="57"/>
      <c r="D18" s="57"/>
      <c r="E18" s="57"/>
      <c r="F18" s="57"/>
      <c r="G18" s="57"/>
      <c r="H18" s="57"/>
      <c r="I18" s="57"/>
      <c r="J18" s="57"/>
      <c r="K18" s="57"/>
      <c r="L18" s="57"/>
      <c r="M18" s="57"/>
      <c r="N18" s="57"/>
      <c r="O18" s="57"/>
      <c r="P18" s="57"/>
      <c r="Q18" s="57"/>
      <c r="R18" s="57"/>
      <c r="S18" s="57"/>
      <c r="T18" s="57"/>
      <c r="U18" s="57"/>
    </row>
    <row r="19" spans="1:21" s="36" customFormat="1" ht="12" customHeight="1" x14ac:dyDescent="0.2">
      <c r="A19" s="237">
        <v>1</v>
      </c>
      <c r="B19" s="57">
        <f>'BAR BB| Open rates'!B24*0.8*0.9</f>
        <v>39384</v>
      </c>
      <c r="C19" s="57">
        <f>'BAR BB| Open rates'!C24*0.8*0.9</f>
        <v>36504</v>
      </c>
      <c r="D19" s="57">
        <f>'BAR BB| Open rates'!D24*0.8*0.9</f>
        <v>36504</v>
      </c>
      <c r="E19" s="57">
        <f>'BAR BB| Open rates'!E24*0.8*0.9</f>
        <v>39384</v>
      </c>
      <c r="F19" s="57">
        <f>'BAR BB| Open rates'!F24*0.8*0.9</f>
        <v>36504</v>
      </c>
      <c r="G19" s="57">
        <f>'BAR BB| Open rates'!G24*0.8*0.9</f>
        <v>36504</v>
      </c>
      <c r="H19" s="57">
        <f>'BAR BB| Open rates'!H24*0.8*0.9</f>
        <v>31464</v>
      </c>
      <c r="I19" s="57">
        <f>'BAR BB| Open rates'!I24*0.8*0.9</f>
        <v>29880</v>
      </c>
      <c r="J19" s="57">
        <f>'BAR BB| Open rates'!J24*0.8*0.9</f>
        <v>28656</v>
      </c>
      <c r="K19" s="57">
        <f>'BAR BB| Open rates'!K24*0.8*0.9</f>
        <v>27216</v>
      </c>
      <c r="L19" s="57">
        <f>'BAR BB| Open rates'!L24*0.8*0.9</f>
        <v>28656</v>
      </c>
      <c r="M19" s="57">
        <f>'BAR BB| Open rates'!M24*0.8*0.9</f>
        <v>27216</v>
      </c>
      <c r="N19" s="57">
        <f>'BAR BB| Open rates'!N24*0.8*0.9</f>
        <v>28656</v>
      </c>
      <c r="O19" s="57">
        <f>'BAR BB| Open rates'!O24*0.8*0.9</f>
        <v>27216</v>
      </c>
      <c r="P19" s="57">
        <f>'BAR BB| Open rates'!P24*0.8*0.9</f>
        <v>28656</v>
      </c>
      <c r="Q19" s="57">
        <f>'BAR BB| Open rates'!Q24*0.8*0.9</f>
        <v>27216</v>
      </c>
      <c r="R19" s="57">
        <f>'BAR BB| Open rates'!R24*0.8*0.9</f>
        <v>27216</v>
      </c>
      <c r="S19" s="57">
        <f>'BAR BB| Open rates'!S24*0.8*0.9</f>
        <v>28656</v>
      </c>
      <c r="T19" s="57">
        <f>'BAR BB| Open rates'!T24*0.8*0.9</f>
        <v>27216</v>
      </c>
      <c r="U19" s="57">
        <f>'BAR BB| Open rates'!U24*0.8*0.9</f>
        <v>28656</v>
      </c>
    </row>
    <row r="20" spans="1:21" s="36" customFormat="1" ht="12" customHeight="1" x14ac:dyDescent="0.2">
      <c r="A20" s="237">
        <v>2</v>
      </c>
      <c r="B20" s="57">
        <f>'BAR BB| Open rates'!B25*0.8*0.9</f>
        <v>41184</v>
      </c>
      <c r="C20" s="57">
        <f>'BAR BB| Open rates'!C25*0.8*0.9</f>
        <v>38304</v>
      </c>
      <c r="D20" s="57">
        <f>'BAR BB| Open rates'!D25*0.8*0.9</f>
        <v>38304</v>
      </c>
      <c r="E20" s="57">
        <f>'BAR BB| Open rates'!E25*0.8*0.9</f>
        <v>41184</v>
      </c>
      <c r="F20" s="57">
        <f>'BAR BB| Open rates'!F25*0.8*0.9</f>
        <v>38304</v>
      </c>
      <c r="G20" s="57">
        <f>'BAR BB| Open rates'!G25*0.8*0.9</f>
        <v>38304</v>
      </c>
      <c r="H20" s="57">
        <f>'BAR BB| Open rates'!H25*0.8*0.9</f>
        <v>33264</v>
      </c>
      <c r="I20" s="57">
        <f>'BAR BB| Open rates'!I25*0.8*0.9</f>
        <v>31680</v>
      </c>
      <c r="J20" s="57">
        <f>'BAR BB| Open rates'!J25*0.8*0.9</f>
        <v>30456</v>
      </c>
      <c r="K20" s="57">
        <f>'BAR BB| Open rates'!K25*0.8*0.9</f>
        <v>29016</v>
      </c>
      <c r="L20" s="57">
        <f>'BAR BB| Open rates'!L25*0.8*0.9</f>
        <v>30456</v>
      </c>
      <c r="M20" s="57">
        <f>'BAR BB| Open rates'!M25*0.8*0.9</f>
        <v>29016</v>
      </c>
      <c r="N20" s="57">
        <f>'BAR BB| Open rates'!N25*0.8*0.9</f>
        <v>30456</v>
      </c>
      <c r="O20" s="57">
        <f>'BAR BB| Open rates'!O25*0.8*0.9</f>
        <v>29016</v>
      </c>
      <c r="P20" s="57">
        <f>'BAR BB| Open rates'!P25*0.8*0.9</f>
        <v>30456</v>
      </c>
      <c r="Q20" s="57">
        <f>'BAR BB| Open rates'!Q25*0.8*0.9</f>
        <v>29016</v>
      </c>
      <c r="R20" s="57">
        <f>'BAR BB| Open rates'!R25*0.8*0.9</f>
        <v>29016</v>
      </c>
      <c r="S20" s="57">
        <f>'BAR BB| Open rates'!S25*0.8*0.9</f>
        <v>30456</v>
      </c>
      <c r="T20" s="57">
        <f>'BAR BB| Open rates'!T25*0.8*0.9</f>
        <v>29016</v>
      </c>
      <c r="U20" s="57">
        <f>'BAR BB| Open rates'!U25*0.8*0.9</f>
        <v>30456</v>
      </c>
    </row>
    <row r="21" spans="1:21" s="36" customFormat="1" ht="12" customHeight="1" x14ac:dyDescent="0.2">
      <c r="A21" s="237">
        <v>3</v>
      </c>
      <c r="B21" s="57">
        <f>'BAR BB| Open rates'!B26*0.8*0.9</f>
        <v>42984</v>
      </c>
      <c r="C21" s="57">
        <f>'BAR BB| Open rates'!C26*0.8*0.9</f>
        <v>40104</v>
      </c>
      <c r="D21" s="57">
        <f>'BAR BB| Open rates'!D26*0.8*0.9</f>
        <v>40104</v>
      </c>
      <c r="E21" s="57">
        <f>'BAR BB| Open rates'!E26*0.8*0.9</f>
        <v>42984</v>
      </c>
      <c r="F21" s="57">
        <f>'BAR BB| Open rates'!F26*0.8*0.9</f>
        <v>40104</v>
      </c>
      <c r="G21" s="57">
        <f>'BAR BB| Open rates'!G26*0.8*0.9</f>
        <v>40104</v>
      </c>
      <c r="H21" s="57">
        <f>'BAR BB| Open rates'!H26*0.8*0.9</f>
        <v>35064</v>
      </c>
      <c r="I21" s="57">
        <f>'BAR BB| Open rates'!I26*0.8*0.9</f>
        <v>33480</v>
      </c>
      <c r="J21" s="57">
        <f>'BAR BB| Open rates'!J26*0.8*0.9</f>
        <v>32256</v>
      </c>
      <c r="K21" s="57">
        <f>'BAR BB| Open rates'!K26*0.8*0.9</f>
        <v>30816</v>
      </c>
      <c r="L21" s="57">
        <f>'BAR BB| Open rates'!L26*0.8*0.9</f>
        <v>32256</v>
      </c>
      <c r="M21" s="57">
        <f>'BAR BB| Open rates'!M26*0.8*0.9</f>
        <v>30816</v>
      </c>
      <c r="N21" s="57">
        <f>'BAR BB| Open rates'!N26*0.8*0.9</f>
        <v>32256</v>
      </c>
      <c r="O21" s="57">
        <f>'BAR BB| Open rates'!O26*0.8*0.9</f>
        <v>30816</v>
      </c>
      <c r="P21" s="57">
        <f>'BAR BB| Open rates'!P26*0.8*0.9</f>
        <v>32256</v>
      </c>
      <c r="Q21" s="57">
        <f>'BAR BB| Open rates'!Q26*0.8*0.9</f>
        <v>30816</v>
      </c>
      <c r="R21" s="57">
        <f>'BAR BB| Open rates'!R26*0.8*0.9</f>
        <v>30816</v>
      </c>
      <c r="S21" s="57">
        <f>'BAR BB| Open rates'!S26*0.8*0.9</f>
        <v>32256</v>
      </c>
      <c r="T21" s="57">
        <f>'BAR BB| Open rates'!T26*0.8*0.9</f>
        <v>30816</v>
      </c>
      <c r="U21" s="57">
        <f>'BAR BB| Open rates'!U26*0.8*0.9</f>
        <v>32256</v>
      </c>
    </row>
    <row r="22" spans="1:21" s="36" customFormat="1" ht="12" customHeight="1" x14ac:dyDescent="0.2">
      <c r="A22" s="237">
        <v>4</v>
      </c>
      <c r="B22" s="57">
        <f>'BAR BB| Open rates'!B27*0.8*0.9</f>
        <v>44784</v>
      </c>
      <c r="C22" s="57">
        <f>'BAR BB| Open rates'!C27*0.8*0.9</f>
        <v>41904</v>
      </c>
      <c r="D22" s="57">
        <f>'BAR BB| Open rates'!D27*0.8*0.9</f>
        <v>41904</v>
      </c>
      <c r="E22" s="57">
        <f>'BAR BB| Open rates'!E27*0.8*0.9</f>
        <v>44784</v>
      </c>
      <c r="F22" s="57">
        <f>'BAR BB| Open rates'!F27*0.8*0.9</f>
        <v>41904</v>
      </c>
      <c r="G22" s="57">
        <f>'BAR BB| Open rates'!G27*0.8*0.9</f>
        <v>41904</v>
      </c>
      <c r="H22" s="57">
        <f>'BAR BB| Open rates'!H27*0.8*0.9</f>
        <v>36864</v>
      </c>
      <c r="I22" s="57">
        <f>'BAR BB| Open rates'!I27*0.8*0.9</f>
        <v>35280</v>
      </c>
      <c r="J22" s="57">
        <f>'BAR BB| Open rates'!J27*0.8*0.9</f>
        <v>34056</v>
      </c>
      <c r="K22" s="57">
        <f>'BAR BB| Open rates'!K27*0.8*0.9</f>
        <v>32616</v>
      </c>
      <c r="L22" s="57">
        <f>'BAR BB| Open rates'!L27*0.8*0.9</f>
        <v>34056</v>
      </c>
      <c r="M22" s="57">
        <f>'BAR BB| Open rates'!M27*0.8*0.9</f>
        <v>32616</v>
      </c>
      <c r="N22" s="57">
        <f>'BAR BB| Open rates'!N27*0.8*0.9</f>
        <v>34056</v>
      </c>
      <c r="O22" s="57">
        <f>'BAR BB| Open rates'!O27*0.8*0.9</f>
        <v>32616</v>
      </c>
      <c r="P22" s="57">
        <f>'BAR BB| Open rates'!P27*0.8*0.9</f>
        <v>34056</v>
      </c>
      <c r="Q22" s="57">
        <f>'BAR BB| Open rates'!Q27*0.8*0.9</f>
        <v>32616</v>
      </c>
      <c r="R22" s="57">
        <f>'BAR BB| Open rates'!R27*0.8*0.9</f>
        <v>32616</v>
      </c>
      <c r="S22" s="57">
        <f>'BAR BB| Open rates'!S27*0.8*0.9</f>
        <v>34056</v>
      </c>
      <c r="T22" s="57">
        <f>'BAR BB| Open rates'!T27*0.8*0.9</f>
        <v>32616</v>
      </c>
      <c r="U22" s="57">
        <f>'BAR BB| Open rates'!U27*0.8*0.9</f>
        <v>34056</v>
      </c>
    </row>
    <row r="23" spans="1:21" s="36" customFormat="1" ht="12" customHeight="1" x14ac:dyDescent="0.2">
      <c r="A23" s="236" t="s">
        <v>181</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rates'!B29*0.8*0.9</f>
        <v>42264</v>
      </c>
      <c r="C24" s="57">
        <f>'BAR BB| Open rates'!C29*0.8*0.9</f>
        <v>39384</v>
      </c>
      <c r="D24" s="57">
        <f>'BAR BB| Open rates'!D29*0.8*0.9</f>
        <v>39384</v>
      </c>
      <c r="E24" s="57">
        <f>'BAR BB| Open rates'!E29*0.8*0.9</f>
        <v>42264</v>
      </c>
      <c r="F24" s="57">
        <f>'BAR BB| Open rates'!F29*0.8*0.9</f>
        <v>39384</v>
      </c>
      <c r="G24" s="57">
        <f>'BAR BB| Open rates'!G29*0.8*0.9</f>
        <v>39384</v>
      </c>
      <c r="H24" s="57">
        <f>'BAR BB| Open rates'!H29*0.8*0.9</f>
        <v>34344</v>
      </c>
      <c r="I24" s="57">
        <f>'BAR BB| Open rates'!I29*0.8*0.9</f>
        <v>32760</v>
      </c>
      <c r="J24" s="57">
        <f>'BAR BB| Open rates'!J29*0.8*0.9</f>
        <v>31536</v>
      </c>
      <c r="K24" s="57">
        <f>'BAR BB| Open rates'!K29*0.8*0.9</f>
        <v>30096</v>
      </c>
      <c r="L24" s="57">
        <f>'BAR BB| Open rates'!L29*0.8*0.9</f>
        <v>31536</v>
      </c>
      <c r="M24" s="57">
        <f>'BAR BB| Open rates'!M29*0.8*0.9</f>
        <v>30096</v>
      </c>
      <c r="N24" s="57">
        <f>'BAR BB| Open rates'!N29*0.8*0.9</f>
        <v>31536</v>
      </c>
      <c r="O24" s="57">
        <f>'BAR BB| Open rates'!O29*0.8*0.9</f>
        <v>30096</v>
      </c>
      <c r="P24" s="57">
        <f>'BAR BB| Open rates'!P29*0.8*0.9</f>
        <v>31536</v>
      </c>
      <c r="Q24" s="57">
        <f>'BAR BB| Open rates'!Q29*0.8*0.9</f>
        <v>30096</v>
      </c>
      <c r="R24" s="57">
        <f>'BAR BB| Open rates'!R29*0.8*0.9</f>
        <v>30096</v>
      </c>
      <c r="S24" s="57">
        <f>'BAR BB| Open rates'!S29*0.8*0.9</f>
        <v>31536</v>
      </c>
      <c r="T24" s="57">
        <f>'BAR BB| Open rates'!T29*0.8*0.9</f>
        <v>30096</v>
      </c>
      <c r="U24" s="57">
        <f>'BAR BB| Open rates'!U29*0.8*0.9</f>
        <v>31536</v>
      </c>
    </row>
    <row r="25" spans="1:21" s="36" customFormat="1" ht="12" customHeight="1" x14ac:dyDescent="0.2">
      <c r="A25" s="237">
        <v>2</v>
      </c>
      <c r="B25" s="57">
        <f>'BAR BB| Open rates'!B30*0.8*0.9</f>
        <v>44064</v>
      </c>
      <c r="C25" s="57">
        <f>'BAR BB| Open rates'!C30*0.8*0.9</f>
        <v>41184</v>
      </c>
      <c r="D25" s="57">
        <f>'BAR BB| Open rates'!D30*0.8*0.9</f>
        <v>41184</v>
      </c>
      <c r="E25" s="57">
        <f>'BAR BB| Open rates'!E30*0.8*0.9</f>
        <v>44064</v>
      </c>
      <c r="F25" s="57">
        <f>'BAR BB| Open rates'!F30*0.8*0.9</f>
        <v>41184</v>
      </c>
      <c r="G25" s="57">
        <f>'BAR BB| Open rates'!G30*0.8*0.9</f>
        <v>41184</v>
      </c>
      <c r="H25" s="57">
        <f>'BAR BB| Open rates'!H30*0.8*0.9</f>
        <v>36144</v>
      </c>
      <c r="I25" s="57">
        <f>'BAR BB| Open rates'!I30*0.8*0.9</f>
        <v>34560</v>
      </c>
      <c r="J25" s="57">
        <f>'BAR BB| Open rates'!J30*0.8*0.9</f>
        <v>33336</v>
      </c>
      <c r="K25" s="57">
        <f>'BAR BB| Open rates'!K30*0.8*0.9</f>
        <v>31896</v>
      </c>
      <c r="L25" s="57">
        <f>'BAR BB| Open rates'!L30*0.8*0.9</f>
        <v>33336</v>
      </c>
      <c r="M25" s="57">
        <f>'BAR BB| Open rates'!M30*0.8*0.9</f>
        <v>31896</v>
      </c>
      <c r="N25" s="57">
        <f>'BAR BB| Open rates'!N30*0.8*0.9</f>
        <v>33336</v>
      </c>
      <c r="O25" s="57">
        <f>'BAR BB| Open rates'!O30*0.8*0.9</f>
        <v>31896</v>
      </c>
      <c r="P25" s="57">
        <f>'BAR BB| Open rates'!P30*0.8*0.9</f>
        <v>33336</v>
      </c>
      <c r="Q25" s="57">
        <f>'BAR BB| Open rates'!Q30*0.8*0.9</f>
        <v>31896</v>
      </c>
      <c r="R25" s="57">
        <f>'BAR BB| Open rates'!R30*0.8*0.9</f>
        <v>31896</v>
      </c>
      <c r="S25" s="57">
        <f>'BAR BB| Open rates'!S30*0.8*0.9</f>
        <v>33336</v>
      </c>
      <c r="T25" s="57">
        <f>'BAR BB| Open rates'!T30*0.8*0.9</f>
        <v>31896</v>
      </c>
      <c r="U25" s="57">
        <f>'BAR BB| Open rates'!U30*0.8*0.9</f>
        <v>33336</v>
      </c>
    </row>
    <row r="26" spans="1:21" s="36" customFormat="1" ht="12" customHeight="1" x14ac:dyDescent="0.2">
      <c r="A26" s="237">
        <v>3</v>
      </c>
      <c r="B26" s="57">
        <f>'BAR BB| Open rates'!B31*0.8*0.9</f>
        <v>45864</v>
      </c>
      <c r="C26" s="57">
        <f>'BAR BB| Open rates'!C31*0.8*0.9</f>
        <v>42984</v>
      </c>
      <c r="D26" s="57">
        <f>'BAR BB| Open rates'!D31*0.8*0.9</f>
        <v>42984</v>
      </c>
      <c r="E26" s="57">
        <f>'BAR BB| Open rates'!E31*0.8*0.9</f>
        <v>45864</v>
      </c>
      <c r="F26" s="57">
        <f>'BAR BB| Open rates'!F31*0.8*0.9</f>
        <v>42984</v>
      </c>
      <c r="G26" s="57">
        <f>'BAR BB| Open rates'!G31*0.8*0.9</f>
        <v>42984</v>
      </c>
      <c r="H26" s="57">
        <f>'BAR BB| Open rates'!H31*0.8*0.9</f>
        <v>37944</v>
      </c>
      <c r="I26" s="57">
        <f>'BAR BB| Open rates'!I31*0.8*0.9</f>
        <v>36360</v>
      </c>
      <c r="J26" s="57">
        <f>'BAR BB| Open rates'!J31*0.8*0.9</f>
        <v>35136</v>
      </c>
      <c r="K26" s="57">
        <f>'BAR BB| Open rates'!K31*0.8*0.9</f>
        <v>33696</v>
      </c>
      <c r="L26" s="57">
        <f>'BAR BB| Open rates'!L31*0.8*0.9</f>
        <v>35136</v>
      </c>
      <c r="M26" s="57">
        <f>'BAR BB| Open rates'!M31*0.8*0.9</f>
        <v>33696</v>
      </c>
      <c r="N26" s="57">
        <f>'BAR BB| Open rates'!N31*0.8*0.9</f>
        <v>35136</v>
      </c>
      <c r="O26" s="57">
        <f>'BAR BB| Open rates'!O31*0.8*0.9</f>
        <v>33696</v>
      </c>
      <c r="P26" s="57">
        <f>'BAR BB| Open rates'!P31*0.8*0.9</f>
        <v>35136</v>
      </c>
      <c r="Q26" s="57">
        <f>'BAR BB| Open rates'!Q31*0.8*0.9</f>
        <v>33696</v>
      </c>
      <c r="R26" s="57">
        <f>'BAR BB| Open rates'!R31*0.8*0.9</f>
        <v>33696</v>
      </c>
      <c r="S26" s="57">
        <f>'BAR BB| Open rates'!S31*0.8*0.9</f>
        <v>35136</v>
      </c>
      <c r="T26" s="57">
        <f>'BAR BB| Open rates'!T31*0.8*0.9</f>
        <v>33696</v>
      </c>
      <c r="U26" s="57">
        <f>'BAR BB| Open rates'!U31*0.8*0.9</f>
        <v>35136</v>
      </c>
    </row>
    <row r="27" spans="1:21" s="36" customFormat="1" ht="12" customHeight="1" x14ac:dyDescent="0.2">
      <c r="A27" s="237">
        <v>4</v>
      </c>
      <c r="B27" s="57">
        <f>'BAR BB| Open rates'!B32*0.8*0.9</f>
        <v>47664</v>
      </c>
      <c r="C27" s="57">
        <f>'BAR BB| Open rates'!C32*0.8*0.9</f>
        <v>44784</v>
      </c>
      <c r="D27" s="57">
        <f>'BAR BB| Open rates'!D32*0.8*0.9</f>
        <v>44784</v>
      </c>
      <c r="E27" s="57">
        <f>'BAR BB| Open rates'!E32*0.8*0.9</f>
        <v>47664</v>
      </c>
      <c r="F27" s="57">
        <f>'BAR BB| Open rates'!F32*0.8*0.9</f>
        <v>44784</v>
      </c>
      <c r="G27" s="57">
        <f>'BAR BB| Open rates'!G32*0.8*0.9</f>
        <v>44784</v>
      </c>
      <c r="H27" s="57">
        <f>'BAR BB| Open rates'!H32*0.8*0.9</f>
        <v>39744</v>
      </c>
      <c r="I27" s="57">
        <f>'BAR BB| Open rates'!I32*0.8*0.9</f>
        <v>38160</v>
      </c>
      <c r="J27" s="57">
        <f>'BAR BB| Open rates'!J32*0.8*0.9</f>
        <v>36936</v>
      </c>
      <c r="K27" s="57">
        <f>'BAR BB| Open rates'!K32*0.8*0.9</f>
        <v>35496</v>
      </c>
      <c r="L27" s="57">
        <f>'BAR BB| Open rates'!L32*0.8*0.9</f>
        <v>36936</v>
      </c>
      <c r="M27" s="57">
        <f>'BAR BB| Open rates'!M32*0.8*0.9</f>
        <v>35496</v>
      </c>
      <c r="N27" s="57">
        <f>'BAR BB| Open rates'!N32*0.8*0.9</f>
        <v>36936</v>
      </c>
      <c r="O27" s="57">
        <f>'BAR BB| Open rates'!O32*0.8*0.9</f>
        <v>35496</v>
      </c>
      <c r="P27" s="57">
        <f>'BAR BB| Open rates'!P32*0.8*0.9</f>
        <v>36936</v>
      </c>
      <c r="Q27" s="57">
        <f>'BAR BB| Open rates'!Q32*0.8*0.9</f>
        <v>35496</v>
      </c>
      <c r="R27" s="57">
        <f>'BAR BB| Open rates'!R32*0.8*0.9</f>
        <v>35496</v>
      </c>
      <c r="S27" s="57">
        <f>'BAR BB| Open rates'!S32*0.8*0.9</f>
        <v>36936</v>
      </c>
      <c r="T27" s="57">
        <f>'BAR BB| Open rates'!T32*0.8*0.9</f>
        <v>35496</v>
      </c>
      <c r="U27" s="57">
        <f>'BAR BB| Open rates'!U32*0.8*0.9</f>
        <v>36936</v>
      </c>
    </row>
    <row r="28" spans="1:21" s="36" customFormat="1" ht="12" hidden="1" customHeight="1" x14ac:dyDescent="0.2">
      <c r="A28" s="236" t="s">
        <v>183</v>
      </c>
      <c r="B28" s="43"/>
      <c r="C28" s="43"/>
      <c r="D28" s="43"/>
      <c r="E28" s="43"/>
      <c r="F28" s="43"/>
      <c r="G28" s="43"/>
      <c r="H28" s="43"/>
      <c r="I28" s="43"/>
      <c r="J28" s="43"/>
      <c r="K28" s="43"/>
      <c r="L28" s="43"/>
      <c r="M28" s="43"/>
      <c r="N28" s="43"/>
      <c r="O28" s="43"/>
      <c r="P28" s="43"/>
      <c r="Q28" s="43"/>
      <c r="R28" s="43"/>
      <c r="S28" s="43"/>
    </row>
    <row r="29" spans="1:21" s="36" customFormat="1" ht="12" hidden="1" customHeight="1" x14ac:dyDescent="0.2">
      <c r="A29" s="237">
        <v>1</v>
      </c>
      <c r="B29" s="43" t="e">
        <f>'BAR BB| Open rates'!#REF!*0.9</f>
        <v>#REF!</v>
      </c>
      <c r="C29" s="43" t="e">
        <f>'BAR BB| Open rates'!#REF!*0.9</f>
        <v>#REF!</v>
      </c>
      <c r="D29" s="43" t="e">
        <f>'BAR BB| Open rates'!#REF!*0.9</f>
        <v>#REF!</v>
      </c>
      <c r="E29" s="43">
        <f>'BAR BB| Open rates'!G41*0.9</f>
        <v>62460</v>
      </c>
      <c r="F29" s="43"/>
      <c r="G29" s="43">
        <f>'BAR BB| Open rates'!I41*0.9</f>
        <v>54180</v>
      </c>
      <c r="H29" s="43">
        <f>'BAR BB| Open rates'!K41*0.9</f>
        <v>50850</v>
      </c>
      <c r="I29" s="43">
        <f>'BAR BB| Open rates'!L41*0.9</f>
        <v>52650</v>
      </c>
      <c r="J29" s="43">
        <f>'BAR BB| Open rates'!M41*0.9</f>
        <v>50850</v>
      </c>
      <c r="K29" s="43">
        <f>'BAR BB| Open rates'!N41*0.9</f>
        <v>52650</v>
      </c>
      <c r="L29" s="43">
        <f>'BAR BB| Open rates'!O41*0.9</f>
        <v>50850</v>
      </c>
      <c r="M29" s="43">
        <f>'BAR BB| Open rates'!P41*0.9</f>
        <v>52650</v>
      </c>
      <c r="N29" s="43">
        <f>'BAR BB| Open rates'!Q41*0.9</f>
        <v>50850</v>
      </c>
      <c r="O29" s="43">
        <f>'BAR BB| Open rates'!R41*0.9</f>
        <v>50850</v>
      </c>
      <c r="P29" s="43">
        <f>'BAR BB| Open rates'!S41*0.9</f>
        <v>52650</v>
      </c>
      <c r="Q29" s="43">
        <f>'BAR BB| Open rates'!T41*0.9</f>
        <v>50850</v>
      </c>
      <c r="R29" s="43">
        <f>'BAR BB| Open rates'!U41*0.9</f>
        <v>52650</v>
      </c>
      <c r="S29" s="43">
        <f>'BAR BB| Open rates'!W41*0.9</f>
        <v>56160</v>
      </c>
    </row>
    <row r="30" spans="1:21" s="36" customFormat="1" ht="12" hidden="1" customHeight="1" x14ac:dyDescent="0.2">
      <c r="A30" s="237">
        <v>2</v>
      </c>
      <c r="B30" s="43" t="e">
        <f>'BAR BB| Open rates'!#REF!*0.9</f>
        <v>#REF!</v>
      </c>
      <c r="C30" s="43" t="e">
        <f>'BAR BB| Open rates'!#REF!*0.9</f>
        <v>#REF!</v>
      </c>
      <c r="D30" s="43" t="e">
        <f>'BAR BB| Open rates'!#REF!*0.9</f>
        <v>#REF!</v>
      </c>
      <c r="E30" s="43">
        <f>'BAR BB| Open rates'!G42*0.9</f>
        <v>64710</v>
      </c>
      <c r="F30" s="43"/>
      <c r="G30" s="43">
        <f>'BAR BB| Open rates'!I42*0.9</f>
        <v>56430</v>
      </c>
      <c r="H30" s="43">
        <f>'BAR BB| Open rates'!K42*0.9</f>
        <v>53100</v>
      </c>
      <c r="I30" s="43">
        <f>'BAR BB| Open rates'!L42*0.9</f>
        <v>54900</v>
      </c>
      <c r="J30" s="43">
        <f>'BAR BB| Open rates'!M42*0.9</f>
        <v>53100</v>
      </c>
      <c r="K30" s="43">
        <f>'BAR BB| Open rates'!N42*0.9</f>
        <v>54900</v>
      </c>
      <c r="L30" s="43">
        <f>'BAR BB| Open rates'!O42*0.9</f>
        <v>53100</v>
      </c>
      <c r="M30" s="43">
        <f>'BAR BB| Open rates'!P42*0.9</f>
        <v>54900</v>
      </c>
      <c r="N30" s="43">
        <f>'BAR BB| Open rates'!Q42*0.9</f>
        <v>53100</v>
      </c>
      <c r="O30" s="43">
        <f>'BAR BB| Open rates'!R42*0.9</f>
        <v>53100</v>
      </c>
      <c r="P30" s="43">
        <f>'BAR BB| Open rates'!S42*0.9</f>
        <v>54900</v>
      </c>
      <c r="Q30" s="43">
        <f>'BAR BB| Open rates'!T42*0.9</f>
        <v>53100</v>
      </c>
      <c r="R30" s="43">
        <f>'BAR BB| Open rates'!U42*0.9</f>
        <v>54900</v>
      </c>
      <c r="S30" s="43">
        <f>'BAR BB| Open rates'!W42*0.9</f>
        <v>58410</v>
      </c>
    </row>
    <row r="31" spans="1:21" s="36" customFormat="1" ht="12" hidden="1" customHeight="1" x14ac:dyDescent="0.2">
      <c r="A31" s="237">
        <v>3</v>
      </c>
      <c r="B31" s="43" t="e">
        <f>'BAR BB| Open rates'!#REF!*0.9</f>
        <v>#REF!</v>
      </c>
      <c r="C31" s="43" t="e">
        <f>'BAR BB| Open rates'!#REF!*0.9</f>
        <v>#REF!</v>
      </c>
      <c r="D31" s="43" t="e">
        <f>'BAR BB| Open rates'!#REF!*0.9</f>
        <v>#REF!</v>
      </c>
      <c r="E31" s="43">
        <f>'BAR BB| Open rates'!G43*0.9</f>
        <v>66960</v>
      </c>
      <c r="F31" s="43"/>
      <c r="G31" s="43">
        <f>'BAR BB| Open rates'!I43*0.9</f>
        <v>58680</v>
      </c>
      <c r="H31" s="43">
        <f>'BAR BB| Open rates'!K43*0.9</f>
        <v>55350</v>
      </c>
      <c r="I31" s="43">
        <f>'BAR BB| Open rates'!L43*0.9</f>
        <v>57150</v>
      </c>
      <c r="J31" s="43">
        <f>'BAR BB| Open rates'!M43*0.9</f>
        <v>55350</v>
      </c>
      <c r="K31" s="43">
        <f>'BAR BB| Open rates'!N43*0.9</f>
        <v>57150</v>
      </c>
      <c r="L31" s="43">
        <f>'BAR BB| Open rates'!O43*0.9</f>
        <v>55350</v>
      </c>
      <c r="M31" s="43">
        <f>'BAR BB| Open rates'!P43*0.9</f>
        <v>57150</v>
      </c>
      <c r="N31" s="43">
        <f>'BAR BB| Open rates'!Q43*0.9</f>
        <v>55350</v>
      </c>
      <c r="O31" s="43">
        <f>'BAR BB| Open rates'!R43*0.9</f>
        <v>55350</v>
      </c>
      <c r="P31" s="43">
        <f>'BAR BB| Open rates'!S43*0.9</f>
        <v>57150</v>
      </c>
      <c r="Q31" s="43">
        <f>'BAR BB| Open rates'!T43*0.9</f>
        <v>55350</v>
      </c>
      <c r="R31" s="43">
        <f>'BAR BB| Open rates'!U43*0.9</f>
        <v>57150</v>
      </c>
      <c r="S31" s="43">
        <f>'BAR BB| Open rates'!W43*0.9</f>
        <v>60660</v>
      </c>
    </row>
    <row r="32" spans="1:21" s="36" customFormat="1" ht="12" hidden="1" customHeight="1" x14ac:dyDescent="0.2">
      <c r="A32" s="237">
        <v>4</v>
      </c>
      <c r="B32" s="43" t="e">
        <f>'BAR BB| Open rates'!#REF!*0.9</f>
        <v>#REF!</v>
      </c>
      <c r="C32" s="43" t="e">
        <f>'BAR BB| Open rates'!#REF!*0.9</f>
        <v>#REF!</v>
      </c>
      <c r="D32" s="43" t="e">
        <f>'BAR BB| Open rates'!#REF!*0.9</f>
        <v>#REF!</v>
      </c>
      <c r="E32" s="43">
        <f>'BAR BB| Open rates'!G44*0.9</f>
        <v>69210</v>
      </c>
      <c r="F32" s="43"/>
      <c r="G32" s="43">
        <f>'BAR BB| Open rates'!I44*0.9</f>
        <v>60930</v>
      </c>
      <c r="H32" s="43">
        <f>'BAR BB| Open rates'!K44*0.9</f>
        <v>57600</v>
      </c>
      <c r="I32" s="43">
        <f>'BAR BB| Open rates'!L44*0.9</f>
        <v>59400</v>
      </c>
      <c r="J32" s="43">
        <f>'BAR BB| Open rates'!M44*0.9</f>
        <v>57600</v>
      </c>
      <c r="K32" s="43">
        <f>'BAR BB| Open rates'!N44*0.9</f>
        <v>59400</v>
      </c>
      <c r="L32" s="43">
        <f>'BAR BB| Open rates'!O44*0.9</f>
        <v>57600</v>
      </c>
      <c r="M32" s="43">
        <f>'BAR BB| Open rates'!P44*0.9</f>
        <v>59400</v>
      </c>
      <c r="N32" s="43">
        <f>'BAR BB| Open rates'!Q44*0.9</f>
        <v>57600</v>
      </c>
      <c r="O32" s="43">
        <f>'BAR BB| Open rates'!R44*0.9</f>
        <v>57600</v>
      </c>
      <c r="P32" s="43">
        <f>'BAR BB| Open rates'!S44*0.9</f>
        <v>59400</v>
      </c>
      <c r="Q32" s="43">
        <f>'BAR BB| Open rates'!T44*0.9</f>
        <v>57600</v>
      </c>
      <c r="R32" s="43">
        <f>'BAR BB| Open rates'!U44*0.9</f>
        <v>59400</v>
      </c>
      <c r="S32" s="43">
        <f>'BAR BB| Open rates'!W44*0.9</f>
        <v>62910</v>
      </c>
    </row>
    <row r="33" spans="1:19" s="36" customFormat="1" ht="12" hidden="1" customHeight="1" x14ac:dyDescent="0.2">
      <c r="A33" s="237">
        <v>5</v>
      </c>
      <c r="B33" s="43" t="e">
        <f>'BAR BB| Open rates'!#REF!*0.9</f>
        <v>#REF!</v>
      </c>
      <c r="C33" s="43" t="e">
        <f>'BAR BB| Open rates'!#REF!*0.9</f>
        <v>#REF!</v>
      </c>
      <c r="D33" s="43" t="e">
        <f>'BAR BB| Open rates'!#REF!*0.9</f>
        <v>#REF!</v>
      </c>
      <c r="E33" s="43">
        <f>'BAR BB| Open rates'!G45*0.9</f>
        <v>71460</v>
      </c>
      <c r="F33" s="43"/>
      <c r="G33" s="43">
        <f>'BAR BB| Open rates'!I45*0.9</f>
        <v>63180</v>
      </c>
      <c r="H33" s="43">
        <f>'BAR BB| Open rates'!K45*0.9</f>
        <v>59850</v>
      </c>
      <c r="I33" s="43">
        <f>'BAR BB| Open rates'!L45*0.9</f>
        <v>61650</v>
      </c>
      <c r="J33" s="43">
        <f>'BAR BB| Open rates'!M45*0.9</f>
        <v>59850</v>
      </c>
      <c r="K33" s="43">
        <f>'BAR BB| Open rates'!N45*0.9</f>
        <v>61650</v>
      </c>
      <c r="L33" s="43">
        <f>'BAR BB| Open rates'!O45*0.9</f>
        <v>59850</v>
      </c>
      <c r="M33" s="43">
        <f>'BAR BB| Open rates'!P45*0.9</f>
        <v>61650</v>
      </c>
      <c r="N33" s="43">
        <f>'BAR BB| Open rates'!Q45*0.9</f>
        <v>59850</v>
      </c>
      <c r="O33" s="43">
        <f>'BAR BB| Open rates'!R45*0.9</f>
        <v>59850</v>
      </c>
      <c r="P33" s="43">
        <f>'BAR BB| Open rates'!S45*0.9</f>
        <v>61650</v>
      </c>
      <c r="Q33" s="43">
        <f>'BAR BB| Open rates'!T45*0.9</f>
        <v>59850</v>
      </c>
      <c r="R33" s="43">
        <f>'BAR BB| Open rates'!U45*0.9</f>
        <v>61650</v>
      </c>
      <c r="S33" s="43">
        <f>'BAR BB| Open rates'!W45*0.9</f>
        <v>65160</v>
      </c>
    </row>
    <row r="34" spans="1:19" s="36" customFormat="1" ht="12" hidden="1" customHeight="1" x14ac:dyDescent="0.2">
      <c r="A34" s="237">
        <v>6</v>
      </c>
      <c r="B34" s="43" t="e">
        <f>'BAR BB| Open rates'!#REF!*0.9</f>
        <v>#REF!</v>
      </c>
      <c r="C34" s="43" t="e">
        <f>'BAR BB| Open rates'!#REF!*0.9</f>
        <v>#REF!</v>
      </c>
      <c r="D34" s="43" t="e">
        <f>'BAR BB| Open rates'!#REF!*0.9</f>
        <v>#REF!</v>
      </c>
      <c r="E34" s="43">
        <f>'BAR BB| Open rates'!G46*0.9</f>
        <v>73710</v>
      </c>
      <c r="F34" s="43"/>
      <c r="G34" s="43">
        <f>'BAR BB| Open rates'!I46*0.9</f>
        <v>65430</v>
      </c>
      <c r="H34" s="43">
        <f>'BAR BB| Open rates'!K46*0.9</f>
        <v>62100</v>
      </c>
      <c r="I34" s="43">
        <f>'BAR BB| Open rates'!L46*0.9</f>
        <v>63900</v>
      </c>
      <c r="J34" s="43">
        <f>'BAR BB| Open rates'!M46*0.9</f>
        <v>62100</v>
      </c>
      <c r="K34" s="43">
        <f>'BAR BB| Open rates'!N46*0.9</f>
        <v>63900</v>
      </c>
      <c r="L34" s="43">
        <f>'BAR BB| Open rates'!O46*0.9</f>
        <v>62100</v>
      </c>
      <c r="M34" s="43">
        <f>'BAR BB| Open rates'!P46*0.9</f>
        <v>63900</v>
      </c>
      <c r="N34" s="43">
        <f>'BAR BB| Open rates'!Q46*0.9</f>
        <v>62100</v>
      </c>
      <c r="O34" s="43">
        <f>'BAR BB| Open rates'!R46*0.9</f>
        <v>62100</v>
      </c>
      <c r="P34" s="43">
        <f>'BAR BB| Open rates'!S46*0.9</f>
        <v>63900</v>
      </c>
      <c r="Q34" s="43">
        <f>'BAR BB| Open rates'!T46*0.9</f>
        <v>62100</v>
      </c>
      <c r="R34" s="43">
        <f>'BAR BB| Open rates'!U46*0.9</f>
        <v>63900</v>
      </c>
      <c r="S34" s="43">
        <f>'BAR BB| Open rates'!W46*0.9</f>
        <v>67410</v>
      </c>
    </row>
    <row r="35" spans="1:19" s="36" customFormat="1" ht="12" hidden="1" customHeight="1" x14ac:dyDescent="0.2">
      <c r="A35" s="237">
        <v>7</v>
      </c>
      <c r="B35" s="43" t="e">
        <f>'BAR BB| Open rates'!#REF!*0.9</f>
        <v>#REF!</v>
      </c>
      <c r="C35" s="43" t="e">
        <f>'BAR BB| Open rates'!#REF!*0.9</f>
        <v>#REF!</v>
      </c>
      <c r="D35" s="43" t="e">
        <f>'BAR BB| Open rates'!#REF!*0.9</f>
        <v>#REF!</v>
      </c>
      <c r="E35" s="43">
        <f>'BAR BB| Open rates'!G47*0.9</f>
        <v>75960</v>
      </c>
      <c r="F35" s="43"/>
      <c r="G35" s="43">
        <f>'BAR BB| Open rates'!I47*0.9</f>
        <v>67680</v>
      </c>
      <c r="H35" s="43">
        <f>'BAR BB| Open rates'!K47*0.9</f>
        <v>64350</v>
      </c>
      <c r="I35" s="43">
        <f>'BAR BB| Open rates'!L47*0.9</f>
        <v>66150</v>
      </c>
      <c r="J35" s="43">
        <f>'BAR BB| Open rates'!M47*0.9</f>
        <v>64350</v>
      </c>
      <c r="K35" s="43">
        <f>'BAR BB| Open rates'!N47*0.9</f>
        <v>66150</v>
      </c>
      <c r="L35" s="43">
        <f>'BAR BB| Open rates'!O47*0.9</f>
        <v>64350</v>
      </c>
      <c r="M35" s="43">
        <f>'BAR BB| Open rates'!P47*0.9</f>
        <v>66150</v>
      </c>
      <c r="N35" s="43">
        <f>'BAR BB| Open rates'!Q47*0.9</f>
        <v>64350</v>
      </c>
      <c r="O35" s="43">
        <f>'BAR BB| Open rates'!R47*0.9</f>
        <v>64350</v>
      </c>
      <c r="P35" s="43">
        <f>'BAR BB| Open rates'!S47*0.9</f>
        <v>66150</v>
      </c>
      <c r="Q35" s="43">
        <f>'BAR BB| Open rates'!T47*0.9</f>
        <v>64350</v>
      </c>
      <c r="R35" s="43">
        <f>'BAR BB| Open rates'!U47*0.9</f>
        <v>66150</v>
      </c>
      <c r="S35" s="43">
        <f>'BAR BB| Open rates'!W47*0.9</f>
        <v>69660</v>
      </c>
    </row>
    <row r="36" spans="1:19" s="36" customFormat="1" ht="12" hidden="1" customHeight="1" x14ac:dyDescent="0.2">
      <c r="A36" s="237">
        <v>8</v>
      </c>
      <c r="B36" s="43" t="e">
        <f>'BAR BB| Open rates'!#REF!*0.9</f>
        <v>#REF!</v>
      </c>
      <c r="C36" s="43" t="e">
        <f>'BAR BB| Open rates'!#REF!*0.9</f>
        <v>#REF!</v>
      </c>
      <c r="D36" s="43" t="e">
        <f>'BAR BB| Open rates'!#REF!*0.9</f>
        <v>#REF!</v>
      </c>
      <c r="E36" s="43">
        <f>'BAR BB| Open rates'!G48*0.9</f>
        <v>78210</v>
      </c>
      <c r="F36" s="43"/>
      <c r="G36" s="43">
        <f>'BAR BB| Open rates'!I48*0.9</f>
        <v>69930</v>
      </c>
      <c r="H36" s="43">
        <f>'BAR BB| Open rates'!K48*0.9</f>
        <v>66600</v>
      </c>
      <c r="I36" s="43">
        <f>'BAR BB| Open rates'!L48*0.9</f>
        <v>68400</v>
      </c>
      <c r="J36" s="43">
        <f>'BAR BB| Open rates'!M48*0.9</f>
        <v>66600</v>
      </c>
      <c r="K36" s="43">
        <f>'BAR BB| Open rates'!N48*0.9</f>
        <v>68400</v>
      </c>
      <c r="L36" s="43">
        <f>'BAR BB| Open rates'!O48*0.9</f>
        <v>66600</v>
      </c>
      <c r="M36" s="43">
        <f>'BAR BB| Open rates'!P48*0.9</f>
        <v>68400</v>
      </c>
      <c r="N36" s="43">
        <f>'BAR BB| Open rates'!Q48*0.9</f>
        <v>66600</v>
      </c>
      <c r="O36" s="43">
        <f>'BAR BB| Open rates'!R48*0.9</f>
        <v>66600</v>
      </c>
      <c r="P36" s="43">
        <f>'BAR BB| Open rates'!S48*0.9</f>
        <v>68400</v>
      </c>
      <c r="Q36" s="43">
        <f>'BAR BB| Open rates'!T48*0.9</f>
        <v>66600</v>
      </c>
      <c r="R36" s="43">
        <f>'BAR BB| Open rates'!U48*0.9</f>
        <v>68400</v>
      </c>
      <c r="S36" s="43">
        <f>'BAR BB| Open rates'!W48*0.9</f>
        <v>71910</v>
      </c>
    </row>
    <row r="37" spans="1:19" s="36" customFormat="1" ht="12" hidden="1" customHeight="1" x14ac:dyDescent="0.2">
      <c r="A37" s="236" t="s">
        <v>72</v>
      </c>
      <c r="B37" s="43"/>
      <c r="C37" s="43"/>
      <c r="D37" s="43"/>
      <c r="E37" s="43"/>
      <c r="F37" s="43"/>
      <c r="G37" s="43"/>
      <c r="H37" s="43"/>
      <c r="I37" s="43"/>
      <c r="J37" s="43"/>
      <c r="K37" s="43"/>
      <c r="L37" s="43"/>
      <c r="M37" s="43"/>
      <c r="N37" s="43"/>
      <c r="O37" s="43"/>
      <c r="P37" s="43"/>
      <c r="Q37" s="43"/>
      <c r="R37" s="43"/>
      <c r="S37" s="43"/>
    </row>
    <row r="38" spans="1:19" s="36" customFormat="1" ht="12" hidden="1" customHeight="1" x14ac:dyDescent="0.2">
      <c r="A38" s="237">
        <v>1</v>
      </c>
      <c r="B38" s="43" t="e">
        <f>'BAR BB| Open rates'!#REF!*0.9</f>
        <v>#REF!</v>
      </c>
      <c r="C38" s="43" t="e">
        <f>'BAR BB| Open rates'!#REF!*0.9</f>
        <v>#REF!</v>
      </c>
      <c r="D38" s="43" t="e">
        <f>'BAR BB| Open rates'!#REF!*0.9</f>
        <v>#REF!</v>
      </c>
      <c r="E38" s="43">
        <f>'BAR BB| Open rates'!G50*0.9</f>
        <v>85500</v>
      </c>
      <c r="F38" s="43"/>
      <c r="G38" s="43">
        <f>'BAR BB| Open rates'!I50*0.9</f>
        <v>85500</v>
      </c>
      <c r="H38" s="43">
        <f>'BAR BB| Open rates'!K50*0.9</f>
        <v>85500</v>
      </c>
      <c r="I38" s="43">
        <f>'BAR BB| Open rates'!L50*0.9</f>
        <v>85500</v>
      </c>
      <c r="J38" s="43">
        <f>'BAR BB| Open rates'!M50*0.9</f>
        <v>85500</v>
      </c>
      <c r="K38" s="43">
        <f>'BAR BB| Open rates'!N50*0.9</f>
        <v>85500</v>
      </c>
      <c r="L38" s="43">
        <f>'BAR BB| Open rates'!O50*0.9</f>
        <v>85500</v>
      </c>
      <c r="M38" s="43">
        <f>'BAR BB| Open rates'!P50*0.9</f>
        <v>85500</v>
      </c>
      <c r="N38" s="43">
        <f>'BAR BB| Open rates'!Q50*0.9</f>
        <v>85500</v>
      </c>
      <c r="O38" s="43">
        <f>'BAR BB| Open rates'!R50*0.9</f>
        <v>85500</v>
      </c>
      <c r="P38" s="43">
        <f>'BAR BB| Open rates'!S50*0.9</f>
        <v>85500</v>
      </c>
      <c r="Q38" s="43">
        <f>'BAR BB| Open rates'!T50*0.9</f>
        <v>85500</v>
      </c>
      <c r="R38" s="43">
        <f>'BAR BB| Open rates'!U50*0.9</f>
        <v>85500</v>
      </c>
      <c r="S38" s="43">
        <f>'BAR BB| Open rates'!W50*0.9</f>
        <v>85500</v>
      </c>
    </row>
    <row r="39" spans="1:19" s="36" customFormat="1" ht="12" hidden="1" customHeight="1" x14ac:dyDescent="0.2">
      <c r="A39" s="237">
        <v>2</v>
      </c>
      <c r="B39" s="43" t="e">
        <f>'BAR BB| Open rates'!#REF!*0.9</f>
        <v>#REF!</v>
      </c>
      <c r="C39" s="43" t="e">
        <f>'BAR BB| Open rates'!#REF!*0.9</f>
        <v>#REF!</v>
      </c>
      <c r="D39" s="43" t="e">
        <f>'BAR BB| Open rates'!#REF!*0.9</f>
        <v>#REF!</v>
      </c>
      <c r="E39" s="43">
        <f>'BAR BB| Open rates'!G51*0.9</f>
        <v>87750</v>
      </c>
      <c r="F39" s="43"/>
      <c r="G39" s="43">
        <f>'BAR BB| Open rates'!I51*0.9</f>
        <v>87750</v>
      </c>
      <c r="H39" s="43">
        <f>'BAR BB| Open rates'!K51*0.9</f>
        <v>87750</v>
      </c>
      <c r="I39" s="43">
        <f>'BAR BB| Open rates'!L51*0.9</f>
        <v>87750</v>
      </c>
      <c r="J39" s="43">
        <f>'BAR BB| Open rates'!M51*0.9</f>
        <v>87750</v>
      </c>
      <c r="K39" s="43">
        <f>'BAR BB| Open rates'!N51*0.9</f>
        <v>87750</v>
      </c>
      <c r="L39" s="43">
        <f>'BAR BB| Open rates'!O51*0.9</f>
        <v>87750</v>
      </c>
      <c r="M39" s="43">
        <f>'BAR BB| Open rates'!P51*0.9</f>
        <v>87750</v>
      </c>
      <c r="N39" s="43">
        <f>'BAR BB| Open rates'!Q51*0.9</f>
        <v>87750</v>
      </c>
      <c r="O39" s="43">
        <f>'BAR BB| Open rates'!R51*0.9</f>
        <v>87750</v>
      </c>
      <c r="P39" s="43">
        <f>'BAR BB| Open rates'!S51*0.9</f>
        <v>87750</v>
      </c>
      <c r="Q39" s="43">
        <f>'BAR BB| Open rates'!T51*0.9</f>
        <v>87750</v>
      </c>
      <c r="R39" s="43">
        <f>'BAR BB| Open rates'!U51*0.9</f>
        <v>87750</v>
      </c>
      <c r="S39" s="43">
        <f>'BAR BB| Open rates'!W51*0.9</f>
        <v>87750</v>
      </c>
    </row>
    <row r="40" spans="1:19" s="36" customFormat="1" ht="12" hidden="1" customHeight="1" x14ac:dyDescent="0.2">
      <c r="A40" s="236" t="s">
        <v>184</v>
      </c>
      <c r="B40" s="43"/>
      <c r="C40" s="43"/>
      <c r="D40" s="43"/>
      <c r="E40" s="43"/>
      <c r="F40" s="43"/>
      <c r="G40" s="43"/>
      <c r="H40" s="43"/>
      <c r="I40" s="43"/>
      <c r="J40" s="43"/>
      <c r="K40" s="43"/>
      <c r="L40" s="43"/>
      <c r="M40" s="43"/>
      <c r="N40" s="43"/>
      <c r="O40" s="43"/>
      <c r="P40" s="43"/>
      <c r="Q40" s="43"/>
      <c r="R40" s="43"/>
      <c r="S40" s="43"/>
    </row>
    <row r="41" spans="1:19" s="36" customFormat="1" ht="12" hidden="1" customHeight="1" x14ac:dyDescent="0.2">
      <c r="A41" s="237">
        <v>1</v>
      </c>
      <c r="B41" s="43" t="e">
        <f>'BAR BB| Open rates'!#REF!*0.9</f>
        <v>#REF!</v>
      </c>
      <c r="C41" s="43" t="e">
        <f>'BAR BB| Open rates'!#REF!*0.9</f>
        <v>#REF!</v>
      </c>
      <c r="D41" s="43" t="e">
        <f>'BAR BB| Open rates'!#REF!*0.9</f>
        <v>#REF!</v>
      </c>
      <c r="E41" s="43">
        <f>'BAR BB| Open rates'!G53*0.9</f>
        <v>72000</v>
      </c>
      <c r="F41" s="43"/>
      <c r="G41" s="43">
        <f>'BAR BB| Open rates'!I53*0.9</f>
        <v>72000</v>
      </c>
      <c r="H41" s="43">
        <f>'BAR BB| Open rates'!K53*0.9</f>
        <v>72000</v>
      </c>
      <c r="I41" s="43">
        <f>'BAR BB| Open rates'!L53*0.9</f>
        <v>72000</v>
      </c>
      <c r="J41" s="43">
        <f>'BAR BB| Open rates'!M53*0.9</f>
        <v>72000</v>
      </c>
      <c r="K41" s="43">
        <f>'BAR BB| Open rates'!N53*0.9</f>
        <v>72000</v>
      </c>
      <c r="L41" s="43">
        <f>'BAR BB| Open rates'!O53*0.9</f>
        <v>72000</v>
      </c>
      <c r="M41" s="43">
        <f>'BAR BB| Open rates'!P53*0.9</f>
        <v>72000</v>
      </c>
      <c r="N41" s="43">
        <f>'BAR BB| Open rates'!Q53*0.9</f>
        <v>72000</v>
      </c>
      <c r="O41" s="43">
        <f>'BAR BB| Open rates'!R53*0.9</f>
        <v>72000</v>
      </c>
      <c r="P41" s="43">
        <f>'BAR BB| Open rates'!S53*0.9</f>
        <v>72000</v>
      </c>
      <c r="Q41" s="43">
        <f>'BAR BB| Open rates'!T53*0.9</f>
        <v>72000</v>
      </c>
      <c r="R41" s="43">
        <f>'BAR BB| Open rates'!U53*0.9</f>
        <v>72000</v>
      </c>
      <c r="S41" s="43">
        <f>'BAR BB| Open rates'!W53*0.9</f>
        <v>72000</v>
      </c>
    </row>
    <row r="42" spans="1:19" s="36" customFormat="1" ht="12" hidden="1" customHeight="1" x14ac:dyDescent="0.2">
      <c r="A42" s="237">
        <v>2</v>
      </c>
      <c r="B42" s="43" t="e">
        <f>'BAR BB| Open rates'!#REF!*0.9</f>
        <v>#REF!</v>
      </c>
      <c r="C42" s="43" t="e">
        <f>'BAR BB| Open rates'!#REF!*0.9</f>
        <v>#REF!</v>
      </c>
      <c r="D42" s="43" t="e">
        <f>'BAR BB| Open rates'!#REF!*0.9</f>
        <v>#REF!</v>
      </c>
      <c r="E42" s="43">
        <f>'BAR BB| Open rates'!G54*0.9</f>
        <v>74250</v>
      </c>
      <c r="F42" s="43"/>
      <c r="G42" s="43">
        <f>'BAR BB| Open rates'!I54*0.9</f>
        <v>74250</v>
      </c>
      <c r="H42" s="43">
        <f>'BAR BB| Open rates'!K54*0.9</f>
        <v>74250</v>
      </c>
      <c r="I42" s="43">
        <f>'BAR BB| Open rates'!L54*0.9</f>
        <v>74250</v>
      </c>
      <c r="J42" s="43">
        <f>'BAR BB| Open rates'!M54*0.9</f>
        <v>74250</v>
      </c>
      <c r="K42" s="43">
        <f>'BAR BB| Open rates'!N54*0.9</f>
        <v>74250</v>
      </c>
      <c r="L42" s="43">
        <f>'BAR BB| Open rates'!O54*0.9</f>
        <v>74250</v>
      </c>
      <c r="M42" s="43">
        <f>'BAR BB| Open rates'!P54*0.9</f>
        <v>74250</v>
      </c>
      <c r="N42" s="43">
        <f>'BAR BB| Open rates'!Q54*0.9</f>
        <v>74250</v>
      </c>
      <c r="O42" s="43">
        <f>'BAR BB| Open rates'!R54*0.9</f>
        <v>74250</v>
      </c>
      <c r="P42" s="43">
        <f>'BAR BB| Open rates'!S54*0.9</f>
        <v>74250</v>
      </c>
      <c r="Q42" s="43">
        <f>'BAR BB| Open rates'!T54*0.9</f>
        <v>74250</v>
      </c>
      <c r="R42" s="43">
        <f>'BAR BB| Open rates'!U54*0.9</f>
        <v>74250</v>
      </c>
      <c r="S42" s="43">
        <f>'BAR BB| Open rates'!W54*0.9</f>
        <v>74250</v>
      </c>
    </row>
    <row r="43" spans="1:19" s="36" customFormat="1" ht="12" hidden="1" customHeight="1" x14ac:dyDescent="0.2">
      <c r="A43" s="237">
        <v>3</v>
      </c>
      <c r="B43" s="43" t="e">
        <f>'BAR BB| Open rates'!#REF!*0.9</f>
        <v>#REF!</v>
      </c>
      <c r="C43" s="43" t="e">
        <f>'BAR BB| Open rates'!#REF!*0.9</f>
        <v>#REF!</v>
      </c>
      <c r="D43" s="43" t="e">
        <f>'BAR BB| Open rates'!#REF!*0.9</f>
        <v>#REF!</v>
      </c>
      <c r="E43" s="43">
        <f>'BAR BB| Open rates'!G55*0.9</f>
        <v>76500</v>
      </c>
      <c r="F43" s="43"/>
      <c r="G43" s="43">
        <f>'BAR BB| Open rates'!I55*0.9</f>
        <v>76500</v>
      </c>
      <c r="H43" s="43">
        <f>'BAR BB| Open rates'!K55*0.9</f>
        <v>76500</v>
      </c>
      <c r="I43" s="43">
        <f>'BAR BB| Open rates'!L55*0.9</f>
        <v>76500</v>
      </c>
      <c r="J43" s="43">
        <f>'BAR BB| Open rates'!M55*0.9</f>
        <v>76500</v>
      </c>
      <c r="K43" s="43">
        <f>'BAR BB| Open rates'!N55*0.9</f>
        <v>76500</v>
      </c>
      <c r="L43" s="43">
        <f>'BAR BB| Open rates'!O55*0.9</f>
        <v>76500</v>
      </c>
      <c r="M43" s="43">
        <f>'BAR BB| Open rates'!P55*0.9</f>
        <v>76500</v>
      </c>
      <c r="N43" s="43">
        <f>'BAR BB| Open rates'!Q55*0.9</f>
        <v>76500</v>
      </c>
      <c r="O43" s="43">
        <f>'BAR BB| Open rates'!R55*0.9</f>
        <v>76500</v>
      </c>
      <c r="P43" s="43">
        <f>'BAR BB| Open rates'!S55*0.9</f>
        <v>76500</v>
      </c>
      <c r="Q43" s="43">
        <f>'BAR BB| Open rates'!T55*0.9</f>
        <v>76500</v>
      </c>
      <c r="R43" s="43">
        <f>'BAR BB| Open rates'!U55*0.9</f>
        <v>76500</v>
      </c>
      <c r="S43" s="43">
        <f>'BAR BB| Open rates'!W55*0.9</f>
        <v>76500</v>
      </c>
    </row>
    <row r="44" spans="1:19" s="36" customFormat="1" ht="12" hidden="1" customHeight="1" x14ac:dyDescent="0.2">
      <c r="A44" s="237">
        <v>4</v>
      </c>
      <c r="B44" s="43" t="e">
        <f>'BAR BB| Open rates'!#REF!*0.9</f>
        <v>#REF!</v>
      </c>
      <c r="C44" s="43" t="e">
        <f>'BAR BB| Open rates'!#REF!*0.9</f>
        <v>#REF!</v>
      </c>
      <c r="D44" s="43" t="e">
        <f>'BAR BB| Open rates'!#REF!*0.9</f>
        <v>#REF!</v>
      </c>
      <c r="E44" s="43">
        <f>'BAR BB| Open rates'!G56*0.9</f>
        <v>78750</v>
      </c>
      <c r="F44" s="43"/>
      <c r="G44" s="43">
        <f>'BAR BB| Open rates'!I56*0.9</f>
        <v>78750</v>
      </c>
      <c r="H44" s="43">
        <f>'BAR BB| Open rates'!K56*0.9</f>
        <v>78750</v>
      </c>
      <c r="I44" s="43">
        <f>'BAR BB| Open rates'!L56*0.9</f>
        <v>78750</v>
      </c>
      <c r="J44" s="43">
        <f>'BAR BB| Open rates'!M56*0.9</f>
        <v>78750</v>
      </c>
      <c r="K44" s="43">
        <f>'BAR BB| Open rates'!N56*0.9</f>
        <v>78750</v>
      </c>
      <c r="L44" s="43">
        <f>'BAR BB| Open rates'!O56*0.9</f>
        <v>78750</v>
      </c>
      <c r="M44" s="43">
        <f>'BAR BB| Open rates'!P56*0.9</f>
        <v>78750</v>
      </c>
      <c r="N44" s="43">
        <f>'BAR BB| Open rates'!Q56*0.9</f>
        <v>78750</v>
      </c>
      <c r="O44" s="43">
        <f>'BAR BB| Open rates'!R56*0.9</f>
        <v>78750</v>
      </c>
      <c r="P44" s="43">
        <f>'BAR BB| Open rates'!S56*0.9</f>
        <v>78750</v>
      </c>
      <c r="Q44" s="43">
        <f>'BAR BB| Open rates'!T56*0.9</f>
        <v>78750</v>
      </c>
      <c r="R44" s="43">
        <f>'BAR BB| Open rates'!U56*0.9</f>
        <v>78750</v>
      </c>
      <c r="S44" s="43">
        <f>'BAR BB| Open rates'!W56*0.9</f>
        <v>78750</v>
      </c>
    </row>
    <row r="45" spans="1:19" s="36" customFormat="1" ht="12" hidden="1" customHeight="1" x14ac:dyDescent="0.2">
      <c r="A45" s="237">
        <v>5</v>
      </c>
      <c r="B45" s="43" t="e">
        <f>'BAR BB| Open rates'!#REF!*0.9</f>
        <v>#REF!</v>
      </c>
      <c r="C45" s="43" t="e">
        <f>'BAR BB| Open rates'!#REF!*0.9</f>
        <v>#REF!</v>
      </c>
      <c r="D45" s="43" t="e">
        <f>'BAR BB| Open rates'!#REF!*0.9</f>
        <v>#REF!</v>
      </c>
      <c r="E45" s="43">
        <f>'BAR BB| Open rates'!G57*0.9</f>
        <v>81000</v>
      </c>
      <c r="F45" s="43"/>
      <c r="G45" s="43">
        <f>'BAR BB| Open rates'!I57*0.9</f>
        <v>81000</v>
      </c>
      <c r="H45" s="43">
        <f>'BAR BB| Open rates'!K57*0.9</f>
        <v>81000</v>
      </c>
      <c r="I45" s="43">
        <f>'BAR BB| Open rates'!L57*0.9</f>
        <v>81000</v>
      </c>
      <c r="J45" s="43">
        <f>'BAR BB| Open rates'!M57*0.9</f>
        <v>81000</v>
      </c>
      <c r="K45" s="43">
        <f>'BAR BB| Open rates'!N57*0.9</f>
        <v>81000</v>
      </c>
      <c r="L45" s="43">
        <f>'BAR BB| Open rates'!O57*0.9</f>
        <v>81000</v>
      </c>
      <c r="M45" s="43">
        <f>'BAR BB| Open rates'!P57*0.9</f>
        <v>81000</v>
      </c>
      <c r="N45" s="43">
        <f>'BAR BB| Open rates'!Q57*0.9</f>
        <v>81000</v>
      </c>
      <c r="O45" s="43">
        <f>'BAR BB| Open rates'!R57*0.9</f>
        <v>81000</v>
      </c>
      <c r="P45" s="43">
        <f>'BAR BB| Open rates'!S57*0.9</f>
        <v>81000</v>
      </c>
      <c r="Q45" s="43">
        <f>'BAR BB| Open rates'!T57*0.9</f>
        <v>81000</v>
      </c>
      <c r="R45" s="43">
        <f>'BAR BB| Open rates'!U57*0.9</f>
        <v>81000</v>
      </c>
      <c r="S45" s="43">
        <f>'BAR BB| Open rates'!W57*0.9</f>
        <v>81000</v>
      </c>
    </row>
    <row r="46" spans="1:19" s="36" customFormat="1" ht="12" hidden="1" customHeight="1" x14ac:dyDescent="0.2">
      <c r="A46" s="237">
        <v>6</v>
      </c>
      <c r="B46" s="43" t="e">
        <f>'BAR BB| Open rates'!#REF!*0.9</f>
        <v>#REF!</v>
      </c>
      <c r="C46" s="43" t="e">
        <f>'BAR BB| Open rates'!#REF!*0.9</f>
        <v>#REF!</v>
      </c>
      <c r="D46" s="43" t="e">
        <f>'BAR BB| Open rates'!#REF!*0.9</f>
        <v>#REF!</v>
      </c>
      <c r="E46" s="43">
        <f>'BAR BB| Open rates'!G58*0.9</f>
        <v>83250</v>
      </c>
      <c r="F46" s="43"/>
      <c r="G46" s="43">
        <f>'BAR BB| Open rates'!I58*0.9</f>
        <v>83250</v>
      </c>
      <c r="H46" s="43">
        <f>'BAR BB| Open rates'!K58*0.9</f>
        <v>83250</v>
      </c>
      <c r="I46" s="43">
        <f>'BAR BB| Open rates'!L58*0.9</f>
        <v>83250</v>
      </c>
      <c r="J46" s="43">
        <f>'BAR BB| Open rates'!M58*0.9</f>
        <v>83250</v>
      </c>
      <c r="K46" s="43">
        <f>'BAR BB| Open rates'!N58*0.9</f>
        <v>83250</v>
      </c>
      <c r="L46" s="43">
        <f>'BAR BB| Open rates'!O58*0.9</f>
        <v>83250</v>
      </c>
      <c r="M46" s="43">
        <f>'BAR BB| Open rates'!P58*0.9</f>
        <v>83250</v>
      </c>
      <c r="N46" s="43">
        <f>'BAR BB| Open rates'!Q58*0.9</f>
        <v>83250</v>
      </c>
      <c r="O46" s="43">
        <f>'BAR BB| Open rates'!R58*0.9</f>
        <v>83250</v>
      </c>
      <c r="P46" s="43">
        <f>'BAR BB| Open rates'!S58*0.9</f>
        <v>83250</v>
      </c>
      <c r="Q46" s="43">
        <f>'BAR BB| Open rates'!T58*0.9</f>
        <v>83250</v>
      </c>
      <c r="R46" s="43">
        <f>'BAR BB| Open rates'!U58*0.9</f>
        <v>83250</v>
      </c>
      <c r="S46" s="43">
        <f>'BAR BB| Open rates'!W58*0.9</f>
        <v>83250</v>
      </c>
    </row>
    <row r="47" spans="1:19" s="36" customFormat="1" ht="12" hidden="1" customHeight="1" x14ac:dyDescent="0.2">
      <c r="A47" s="253"/>
      <c r="B47" s="164"/>
      <c r="C47" s="164"/>
      <c r="D47" s="164"/>
      <c r="E47" s="164"/>
      <c r="F47" s="164"/>
      <c r="G47" s="164"/>
      <c r="H47" s="164"/>
      <c r="I47" s="164"/>
      <c r="J47" s="164"/>
      <c r="K47" s="164"/>
      <c r="L47" s="164"/>
      <c r="M47" s="164"/>
      <c r="N47" s="164"/>
      <c r="O47" s="164"/>
      <c r="P47" s="164"/>
      <c r="Q47" s="164"/>
      <c r="R47" s="164"/>
      <c r="S47" s="164"/>
    </row>
    <row r="48" spans="1:19" s="33" customFormat="1" x14ac:dyDescent="0.2">
      <c r="A48" s="89"/>
    </row>
    <row r="49" spans="1:1" s="33" customFormat="1" ht="12.75" customHeight="1" x14ac:dyDescent="0.2">
      <c r="A49" s="330" t="s">
        <v>172</v>
      </c>
    </row>
    <row r="50" spans="1:1" s="33" customFormat="1" x14ac:dyDescent="0.2">
      <c r="A50" s="330"/>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389</v>
      </c>
    </row>
    <row r="55" spans="1:1" s="6" customFormat="1" ht="22.5" customHeight="1" x14ac:dyDescent="0.2">
      <c r="A55" s="172" t="s">
        <v>76</v>
      </c>
    </row>
    <row r="56" spans="1:1" s="6" customFormat="1" ht="20.25" customHeight="1" x14ac:dyDescent="0.2">
      <c r="A56" s="172" t="s">
        <v>77</v>
      </c>
    </row>
    <row r="57" spans="1:1" s="6" customFormat="1" ht="28.5" customHeight="1" x14ac:dyDescent="0.2">
      <c r="A57" s="172" t="s">
        <v>78</v>
      </c>
    </row>
    <row r="58" spans="1:1" s="36" customFormat="1" ht="33"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4" t="s">
        <v>390</v>
      </c>
    </row>
    <row r="63" spans="1:1" s="33" customFormat="1" x14ac:dyDescent="0.2"/>
    <row r="64" spans="1:1" s="33" customFormat="1" x14ac:dyDescent="0.2">
      <c r="A64" s="171" t="s">
        <v>83</v>
      </c>
    </row>
    <row r="65" spans="1:1" s="33" customFormat="1" ht="30" customHeight="1" x14ac:dyDescent="0.2">
      <c r="A65" s="267" t="s">
        <v>391</v>
      </c>
    </row>
    <row r="66" spans="1:1" s="33" customFormat="1" ht="24" x14ac:dyDescent="0.2">
      <c r="A66" s="213" t="s">
        <v>392</v>
      </c>
    </row>
    <row r="67" spans="1:1" s="33" customFormat="1" x14ac:dyDescent="0.2"/>
    <row r="68" spans="1:1" s="33" customFormat="1" ht="24" x14ac:dyDescent="0.2">
      <c r="A68" s="288"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654"/>
  <sheetViews>
    <sheetView workbookViewId="0">
      <pane xSplit="1" ySplit="5" topLeftCell="B6" activePane="bottomRight" state="frozen"/>
      <selection pane="topRight" activeCell="B1" sqref="B1"/>
      <selection pane="bottomLeft" activeCell="A5" sqref="A5"/>
      <selection pane="bottomRight" activeCell="T4" sqref="T4:U5"/>
    </sheetView>
  </sheetViews>
  <sheetFormatPr defaultColWidth="9.85546875" defaultRowHeight="12.75" x14ac:dyDescent="0.2"/>
  <cols>
    <col min="1" max="1" width="36.85546875" style="32" customWidth="1"/>
    <col min="2" max="16384" width="9.85546875" style="32"/>
  </cols>
  <sheetData>
    <row r="1" spans="1:21" x14ac:dyDescent="0.2">
      <c r="A1" s="63" t="s">
        <v>61</v>
      </c>
    </row>
    <row r="2" spans="1:21" x14ac:dyDescent="0.2">
      <c r="A2" s="11" t="s">
        <v>421</v>
      </c>
    </row>
    <row r="3" spans="1:21" x14ac:dyDescent="0.2">
      <c r="A3" s="11" t="s">
        <v>420</v>
      </c>
    </row>
    <row r="4" spans="1:21"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c r="R4" s="115">
        <f>'BAR BB| Open rates'!R3</f>
        <v>45992</v>
      </c>
      <c r="S4" s="115">
        <f>'BAR BB| Open rates'!S3</f>
        <v>45996</v>
      </c>
      <c r="T4" s="115">
        <f>'BAR BB| Open rates'!T3</f>
        <v>45998</v>
      </c>
      <c r="U4" s="115">
        <f>'BAR BB| Open rates'!U3</f>
        <v>46003</v>
      </c>
    </row>
    <row r="5" spans="1:21"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c r="R5" s="115">
        <f>'BAR BB| Open rates'!R4</f>
        <v>45995</v>
      </c>
      <c r="S5" s="115">
        <f>'BAR BB| Open rates'!S4</f>
        <v>45997</v>
      </c>
      <c r="T5" s="115">
        <f>'BAR BB| Open rates'!T4</f>
        <v>46002</v>
      </c>
      <c r="U5" s="115">
        <f>'BAR BB| Open rates'!U4</f>
        <v>46003</v>
      </c>
    </row>
    <row r="6" spans="1:21" s="33" customFormat="1" ht="13.5" customHeight="1" x14ac:dyDescent="0.2">
      <c r="A6" s="236" t="s">
        <v>63</v>
      </c>
      <c r="B6" s="115"/>
      <c r="C6" s="115"/>
      <c r="D6" s="115"/>
      <c r="E6" s="115"/>
      <c r="F6" s="115"/>
      <c r="G6" s="115"/>
      <c r="H6" s="115"/>
      <c r="I6" s="115"/>
      <c r="J6" s="115"/>
      <c r="K6" s="115"/>
      <c r="L6" s="115"/>
      <c r="M6" s="115"/>
      <c r="N6" s="115"/>
      <c r="O6" s="115"/>
      <c r="P6" s="115"/>
      <c r="Q6" s="115"/>
      <c r="R6" s="115"/>
      <c r="S6" s="115"/>
      <c r="T6" s="115"/>
      <c r="U6" s="115"/>
    </row>
    <row r="7" spans="1:21" s="33" customFormat="1" ht="14.25" customHeight="1" x14ac:dyDescent="0.2">
      <c r="A7" s="237">
        <v>1</v>
      </c>
      <c r="B7" s="57">
        <f>'BAR BB| Open rates'!B6*0.8*0.85</f>
        <v>20264</v>
      </c>
      <c r="C7" s="57">
        <f>'BAR BB| Open rates'!C6*0.8*0.85</f>
        <v>17544</v>
      </c>
      <c r="D7" s="57">
        <f>'BAR BB| Open rates'!D6*0.8*0.85</f>
        <v>17544</v>
      </c>
      <c r="E7" s="57">
        <f>'BAR BB| Open rates'!E6*0.8*0.85</f>
        <v>20264</v>
      </c>
      <c r="F7" s="57">
        <f>'BAR BB| Open rates'!F6*0.8*0.85</f>
        <v>17544</v>
      </c>
      <c r="G7" s="57">
        <f>'BAR BB| Open rates'!G6*0.8*0.85</f>
        <v>17544</v>
      </c>
      <c r="H7" s="57">
        <f>'BAR BB| Open rates'!H6*0.8*0.85</f>
        <v>12784</v>
      </c>
      <c r="I7" s="57">
        <f>'BAR BB| Open rates'!I6*0.8*0.85</f>
        <v>11288</v>
      </c>
      <c r="J7" s="57">
        <f>'BAR BB| Open rates'!J6*0.8*0.85</f>
        <v>10132</v>
      </c>
      <c r="K7" s="57">
        <f>'BAR BB| Open rates'!K6*0.8*0.85</f>
        <v>8772</v>
      </c>
      <c r="L7" s="57">
        <f>'BAR BB| Open rates'!L6*0.8*0.85</f>
        <v>10132</v>
      </c>
      <c r="M7" s="57">
        <f>'BAR BB| Open rates'!M6*0.8*0.85</f>
        <v>8772</v>
      </c>
      <c r="N7" s="57">
        <f>'BAR BB| Open rates'!N6*0.8*0.85</f>
        <v>10132</v>
      </c>
      <c r="O7" s="57">
        <f>'BAR BB| Open rates'!O6*0.8*0.85</f>
        <v>8772</v>
      </c>
      <c r="P7" s="57">
        <f>'BAR BB| Open rates'!P6*0.8*0.85</f>
        <v>10132</v>
      </c>
      <c r="Q7" s="57">
        <f>'BAR BB| Open rates'!Q6*0.8*0.85</f>
        <v>8772</v>
      </c>
      <c r="R7" s="57">
        <f>'BAR BB| Open rates'!R6*0.8*0.85</f>
        <v>8772</v>
      </c>
      <c r="S7" s="57">
        <f>'BAR BB| Open rates'!S6*0.8*0.85</f>
        <v>10132</v>
      </c>
      <c r="T7" s="57">
        <f>'BAR BB| Open rates'!T6*0.8*0.85</f>
        <v>8772</v>
      </c>
      <c r="U7" s="57">
        <f>'BAR BB| Open rates'!U6*0.8*0.85</f>
        <v>10132</v>
      </c>
    </row>
    <row r="8" spans="1:21" s="33" customFormat="1" ht="14.25" customHeight="1" x14ac:dyDescent="0.2">
      <c r="A8" s="237">
        <v>2</v>
      </c>
      <c r="B8" s="57">
        <f>'BAR BB| Open rates'!B7*0.8*0.85</f>
        <v>21964</v>
      </c>
      <c r="C8" s="57">
        <f>'BAR BB| Open rates'!C7*0.8*0.85</f>
        <v>19244</v>
      </c>
      <c r="D8" s="57">
        <f>'BAR BB| Open rates'!D7*0.8*0.85</f>
        <v>19244</v>
      </c>
      <c r="E8" s="57">
        <f>'BAR BB| Open rates'!E7*0.8*0.85</f>
        <v>21964</v>
      </c>
      <c r="F8" s="57">
        <f>'BAR BB| Open rates'!F7*0.8*0.85</f>
        <v>19244</v>
      </c>
      <c r="G8" s="57">
        <f>'BAR BB| Open rates'!G7*0.8*0.85</f>
        <v>19244</v>
      </c>
      <c r="H8" s="57">
        <f>'BAR BB| Open rates'!H7*0.8*0.85</f>
        <v>14484</v>
      </c>
      <c r="I8" s="57">
        <f>'BAR BB| Open rates'!I7*0.8*0.85</f>
        <v>12988</v>
      </c>
      <c r="J8" s="57">
        <f>'BAR BB| Open rates'!J7*0.8*0.85</f>
        <v>11832</v>
      </c>
      <c r="K8" s="57">
        <f>'BAR BB| Open rates'!K7*0.8*0.85</f>
        <v>10472</v>
      </c>
      <c r="L8" s="57">
        <f>'BAR BB| Open rates'!L7*0.8*0.85</f>
        <v>11832</v>
      </c>
      <c r="M8" s="57">
        <f>'BAR BB| Open rates'!M7*0.8*0.85</f>
        <v>10472</v>
      </c>
      <c r="N8" s="57">
        <f>'BAR BB| Open rates'!N7*0.8*0.85</f>
        <v>11832</v>
      </c>
      <c r="O8" s="57">
        <f>'BAR BB| Open rates'!O7*0.8*0.85</f>
        <v>10472</v>
      </c>
      <c r="P8" s="57">
        <f>'BAR BB| Open rates'!P7*0.8*0.85</f>
        <v>11832</v>
      </c>
      <c r="Q8" s="57">
        <f>'BAR BB| Open rates'!Q7*0.8*0.85</f>
        <v>10472</v>
      </c>
      <c r="R8" s="57">
        <f>'BAR BB| Open rates'!R7*0.8*0.85</f>
        <v>10472</v>
      </c>
      <c r="S8" s="57">
        <f>'BAR BB| Open rates'!S7*0.8*0.85</f>
        <v>11832</v>
      </c>
      <c r="T8" s="57">
        <f>'BAR BB| Open rates'!T7*0.8*0.85</f>
        <v>10472</v>
      </c>
      <c r="U8" s="57">
        <f>'BAR BB| Open rates'!U7*0.8*0.85</f>
        <v>11832</v>
      </c>
    </row>
    <row r="9" spans="1:21" s="33" customFormat="1" ht="12.75" customHeight="1" x14ac:dyDescent="0.2">
      <c r="A9" s="236" t="s">
        <v>175</v>
      </c>
      <c r="B9" s="57"/>
      <c r="C9" s="57"/>
      <c r="D9" s="57"/>
      <c r="E9" s="57"/>
      <c r="F9" s="57"/>
      <c r="G9" s="57"/>
      <c r="H9" s="57"/>
      <c r="I9" s="57"/>
      <c r="J9" s="57"/>
      <c r="K9" s="57"/>
      <c r="L9" s="57"/>
      <c r="M9" s="57"/>
      <c r="N9" s="57"/>
      <c r="O9" s="57"/>
      <c r="P9" s="57"/>
      <c r="Q9" s="57"/>
      <c r="R9" s="57"/>
      <c r="S9" s="57"/>
      <c r="T9" s="57"/>
      <c r="U9" s="57"/>
    </row>
    <row r="10" spans="1:21" s="33" customFormat="1" ht="12" customHeight="1" x14ac:dyDescent="0.2">
      <c r="A10" s="237">
        <v>1</v>
      </c>
      <c r="B10" s="57">
        <f>'BAR BB| Open rates'!B9*0.8*0.85</f>
        <v>22304</v>
      </c>
      <c r="C10" s="57">
        <f>'BAR BB| Open rates'!C9*0.8*0.85</f>
        <v>19584</v>
      </c>
      <c r="D10" s="57">
        <f>'BAR BB| Open rates'!D9*0.8*0.85</f>
        <v>19584</v>
      </c>
      <c r="E10" s="57">
        <f>'BAR BB| Open rates'!E9*0.8*0.85</f>
        <v>22304</v>
      </c>
      <c r="F10" s="57">
        <f>'BAR BB| Open rates'!F9*0.8*0.85</f>
        <v>19584</v>
      </c>
      <c r="G10" s="57">
        <f>'BAR BB| Open rates'!G9*0.8*0.85</f>
        <v>19584</v>
      </c>
      <c r="H10" s="57">
        <f>'BAR BB| Open rates'!H9*0.8*0.85</f>
        <v>14824</v>
      </c>
      <c r="I10" s="57">
        <f>'BAR BB| Open rates'!I9*0.8*0.85</f>
        <v>13328</v>
      </c>
      <c r="J10" s="57">
        <f>'BAR BB| Open rates'!J9*0.8*0.85</f>
        <v>12172</v>
      </c>
      <c r="K10" s="57">
        <f>'BAR BB| Open rates'!K9*0.8*0.85</f>
        <v>10812</v>
      </c>
      <c r="L10" s="57">
        <f>'BAR BB| Open rates'!L9*0.8*0.85</f>
        <v>12172</v>
      </c>
      <c r="M10" s="57">
        <f>'BAR BB| Open rates'!M9*0.8*0.85</f>
        <v>10812</v>
      </c>
      <c r="N10" s="57">
        <f>'BAR BB| Open rates'!N9*0.8*0.85</f>
        <v>12172</v>
      </c>
      <c r="O10" s="57">
        <f>'BAR BB| Open rates'!O9*0.8*0.85</f>
        <v>10812</v>
      </c>
      <c r="P10" s="57">
        <f>'BAR BB| Open rates'!P9*0.8*0.85</f>
        <v>12172</v>
      </c>
      <c r="Q10" s="57">
        <f>'BAR BB| Open rates'!Q9*0.8*0.85</f>
        <v>10812</v>
      </c>
      <c r="R10" s="57">
        <f>'BAR BB| Open rates'!R9*0.8*0.85</f>
        <v>10812</v>
      </c>
      <c r="S10" s="57">
        <f>'BAR BB| Open rates'!S9*0.8*0.85</f>
        <v>12172</v>
      </c>
      <c r="T10" s="57">
        <f>'BAR BB| Open rates'!T9*0.8*0.85</f>
        <v>10812</v>
      </c>
      <c r="U10" s="57">
        <f>'BAR BB| Open rates'!U9*0.8*0.85</f>
        <v>12172</v>
      </c>
    </row>
    <row r="11" spans="1:21" s="33" customFormat="1" ht="14.25" customHeight="1" x14ac:dyDescent="0.2">
      <c r="A11" s="237">
        <v>2</v>
      </c>
      <c r="B11" s="57">
        <f>'BAR BB| Open rates'!B10*0.8*0.85</f>
        <v>24004</v>
      </c>
      <c r="C11" s="57">
        <f>'BAR BB| Open rates'!C10*0.8*0.85</f>
        <v>21284</v>
      </c>
      <c r="D11" s="57">
        <f>'BAR BB| Open rates'!D10*0.8*0.85</f>
        <v>21284</v>
      </c>
      <c r="E11" s="57">
        <f>'BAR BB| Open rates'!E10*0.8*0.85</f>
        <v>24004</v>
      </c>
      <c r="F11" s="57">
        <f>'BAR BB| Open rates'!F10*0.8*0.85</f>
        <v>21284</v>
      </c>
      <c r="G11" s="57">
        <f>'BAR BB| Open rates'!G10*0.8*0.85</f>
        <v>21284</v>
      </c>
      <c r="H11" s="57">
        <f>'BAR BB| Open rates'!H10*0.8*0.85</f>
        <v>16524</v>
      </c>
      <c r="I11" s="57">
        <f>'BAR BB| Open rates'!I10*0.8*0.85</f>
        <v>15028</v>
      </c>
      <c r="J11" s="57">
        <f>'BAR BB| Open rates'!J10*0.8*0.85</f>
        <v>13872</v>
      </c>
      <c r="K11" s="57">
        <f>'BAR BB| Open rates'!K10*0.8*0.85</f>
        <v>12512</v>
      </c>
      <c r="L11" s="57">
        <f>'BAR BB| Open rates'!L10*0.8*0.85</f>
        <v>13872</v>
      </c>
      <c r="M11" s="57">
        <f>'BAR BB| Open rates'!M10*0.8*0.85</f>
        <v>12512</v>
      </c>
      <c r="N11" s="57">
        <f>'BAR BB| Open rates'!N10*0.8*0.85</f>
        <v>13872</v>
      </c>
      <c r="O11" s="57">
        <f>'BAR BB| Open rates'!O10*0.8*0.85</f>
        <v>12512</v>
      </c>
      <c r="P11" s="57">
        <f>'BAR BB| Open rates'!P10*0.8*0.85</f>
        <v>13872</v>
      </c>
      <c r="Q11" s="57">
        <f>'BAR BB| Open rates'!Q10*0.8*0.85</f>
        <v>12512</v>
      </c>
      <c r="R11" s="57">
        <f>'BAR BB| Open rates'!R10*0.8*0.85</f>
        <v>12512</v>
      </c>
      <c r="S11" s="57">
        <f>'BAR BB| Open rates'!S10*0.8*0.85</f>
        <v>13872</v>
      </c>
      <c r="T11" s="57">
        <f>'BAR BB| Open rates'!T10*0.8*0.85</f>
        <v>12512</v>
      </c>
      <c r="U11" s="57">
        <f>'BAR BB| Open rates'!U10*0.8*0.85</f>
        <v>13872</v>
      </c>
    </row>
    <row r="12" spans="1:21" s="36" customFormat="1" ht="12" customHeight="1" x14ac:dyDescent="0.2">
      <c r="A12" s="236" t="s">
        <v>178</v>
      </c>
      <c r="B12" s="43"/>
      <c r="C12" s="43"/>
      <c r="D12" s="43"/>
      <c r="E12" s="43"/>
      <c r="F12" s="43"/>
      <c r="G12" s="43"/>
      <c r="H12" s="43"/>
      <c r="I12" s="43"/>
      <c r="J12" s="43"/>
      <c r="K12" s="43"/>
      <c r="L12" s="43"/>
      <c r="M12" s="43"/>
      <c r="N12" s="43"/>
      <c r="O12" s="43"/>
      <c r="P12" s="43"/>
      <c r="Q12" s="43"/>
      <c r="R12" s="43"/>
      <c r="S12" s="43"/>
      <c r="T12" s="43"/>
      <c r="U12" s="43"/>
    </row>
    <row r="13" spans="1:21" s="36" customFormat="1" ht="12" customHeight="1" x14ac:dyDescent="0.2">
      <c r="A13" s="237">
        <v>1</v>
      </c>
      <c r="B13" s="57">
        <f>'BAR BB| Open rates'!B18*0.8*0.85</f>
        <v>27064</v>
      </c>
      <c r="C13" s="57">
        <f>'BAR BB| Open rates'!C18*0.8*0.85</f>
        <v>24344</v>
      </c>
      <c r="D13" s="57">
        <f>'BAR BB| Open rates'!D18*0.8*0.85</f>
        <v>24344</v>
      </c>
      <c r="E13" s="57">
        <f>'BAR BB| Open rates'!E18*0.8*0.85</f>
        <v>27064</v>
      </c>
      <c r="F13" s="57">
        <f>'BAR BB| Open rates'!F18*0.8*0.85</f>
        <v>24344</v>
      </c>
      <c r="G13" s="57">
        <f>'BAR BB| Open rates'!G18*0.8*0.85</f>
        <v>24344</v>
      </c>
      <c r="H13" s="57">
        <f>'BAR BB| Open rates'!H18*0.8*0.85</f>
        <v>19584</v>
      </c>
      <c r="I13" s="57">
        <f>'BAR BB| Open rates'!I18*0.8*0.85</f>
        <v>18088</v>
      </c>
      <c r="J13" s="57">
        <f>'BAR BB| Open rates'!J18*0.8*0.85</f>
        <v>16932</v>
      </c>
      <c r="K13" s="57">
        <f>'BAR BB| Open rates'!K18*0.8*0.85</f>
        <v>15572</v>
      </c>
      <c r="L13" s="57">
        <f>'BAR BB| Open rates'!L18*0.8*0.85</f>
        <v>16932</v>
      </c>
      <c r="M13" s="57">
        <f>'BAR BB| Open rates'!M18*0.8*0.85</f>
        <v>15572</v>
      </c>
      <c r="N13" s="57">
        <f>'BAR BB| Open rates'!N18*0.8*0.85</f>
        <v>16932</v>
      </c>
      <c r="O13" s="57">
        <f>'BAR BB| Open rates'!O18*0.8*0.85</f>
        <v>15572</v>
      </c>
      <c r="P13" s="57">
        <f>'BAR BB| Open rates'!P18*0.8*0.85</f>
        <v>16932</v>
      </c>
      <c r="Q13" s="57">
        <f>'BAR BB| Open rates'!Q18*0.8*0.85</f>
        <v>15572</v>
      </c>
      <c r="R13" s="57">
        <f>'BAR BB| Open rates'!R18*0.8*0.85</f>
        <v>15572</v>
      </c>
      <c r="S13" s="57">
        <f>'BAR BB| Open rates'!S18*0.8*0.85</f>
        <v>16932</v>
      </c>
      <c r="T13" s="57">
        <f>'BAR BB| Open rates'!T18*0.8*0.85</f>
        <v>15572</v>
      </c>
      <c r="U13" s="57">
        <f>'BAR BB| Open rates'!U18*0.8*0.85</f>
        <v>16932</v>
      </c>
    </row>
    <row r="14" spans="1:21" s="36" customFormat="1" ht="12" customHeight="1" x14ac:dyDescent="0.2">
      <c r="A14" s="237">
        <v>2</v>
      </c>
      <c r="B14" s="57">
        <f>'BAR BB| Open rates'!B19*0.8*0.85</f>
        <v>28764</v>
      </c>
      <c r="C14" s="57">
        <f>'BAR BB| Open rates'!C19*0.8*0.85</f>
        <v>26044</v>
      </c>
      <c r="D14" s="57">
        <f>'BAR BB| Open rates'!D19*0.8*0.85</f>
        <v>26044</v>
      </c>
      <c r="E14" s="57">
        <f>'BAR BB| Open rates'!E19*0.8*0.85</f>
        <v>28764</v>
      </c>
      <c r="F14" s="57">
        <f>'BAR BB| Open rates'!F19*0.8*0.85</f>
        <v>26044</v>
      </c>
      <c r="G14" s="57">
        <f>'BAR BB| Open rates'!G19*0.8*0.85</f>
        <v>26044</v>
      </c>
      <c r="H14" s="57">
        <f>'BAR BB| Open rates'!H19*0.8*0.85</f>
        <v>21284</v>
      </c>
      <c r="I14" s="57">
        <f>'BAR BB| Open rates'!I19*0.8*0.85</f>
        <v>19788</v>
      </c>
      <c r="J14" s="57">
        <f>'BAR BB| Open rates'!J19*0.8*0.85</f>
        <v>18632</v>
      </c>
      <c r="K14" s="57">
        <f>'BAR BB| Open rates'!K19*0.8*0.85</f>
        <v>17272</v>
      </c>
      <c r="L14" s="57">
        <f>'BAR BB| Open rates'!L19*0.8*0.85</f>
        <v>18632</v>
      </c>
      <c r="M14" s="57">
        <f>'BAR BB| Open rates'!M19*0.8*0.85</f>
        <v>17272</v>
      </c>
      <c r="N14" s="57">
        <f>'BAR BB| Open rates'!N19*0.8*0.85</f>
        <v>18632</v>
      </c>
      <c r="O14" s="57">
        <f>'BAR BB| Open rates'!O19*0.8*0.85</f>
        <v>17272</v>
      </c>
      <c r="P14" s="57">
        <f>'BAR BB| Open rates'!P19*0.8*0.85</f>
        <v>18632</v>
      </c>
      <c r="Q14" s="57">
        <f>'BAR BB| Open rates'!Q19*0.8*0.85</f>
        <v>17272</v>
      </c>
      <c r="R14" s="57">
        <f>'BAR BB| Open rates'!R19*0.8*0.85</f>
        <v>17272</v>
      </c>
      <c r="S14" s="57">
        <f>'BAR BB| Open rates'!S19*0.8*0.85</f>
        <v>18632</v>
      </c>
      <c r="T14" s="57">
        <f>'BAR BB| Open rates'!T19*0.8*0.85</f>
        <v>17272</v>
      </c>
      <c r="U14" s="57">
        <f>'BAR BB| Open rates'!U19*0.8*0.85</f>
        <v>18632</v>
      </c>
    </row>
    <row r="15" spans="1:21" s="36" customFormat="1" ht="12" customHeight="1" x14ac:dyDescent="0.2">
      <c r="A15" s="236" t="s">
        <v>179</v>
      </c>
      <c r="B15" s="57"/>
      <c r="C15" s="57"/>
      <c r="D15" s="57"/>
      <c r="E15" s="57"/>
      <c r="F15" s="57"/>
      <c r="G15" s="57"/>
      <c r="H15" s="57"/>
      <c r="I15" s="57"/>
      <c r="J15" s="57"/>
      <c r="K15" s="57"/>
      <c r="L15" s="57"/>
      <c r="M15" s="57"/>
      <c r="N15" s="57"/>
      <c r="O15" s="57"/>
      <c r="P15" s="57"/>
      <c r="Q15" s="57"/>
      <c r="R15" s="57"/>
      <c r="S15" s="57"/>
      <c r="T15" s="57"/>
      <c r="U15" s="57"/>
    </row>
    <row r="16" spans="1:21" s="36" customFormat="1" ht="12" customHeight="1" x14ac:dyDescent="0.2">
      <c r="A16" s="237">
        <v>1</v>
      </c>
      <c r="B16" s="57">
        <f>'BAR BB| Open rates'!B21*0.8*0.85</f>
        <v>29716</v>
      </c>
      <c r="C16" s="57">
        <f>'BAR BB| Open rates'!C21*0.8*0.85</f>
        <v>26996</v>
      </c>
      <c r="D16" s="57">
        <f>'BAR BB| Open rates'!D21*0.8*0.85</f>
        <v>26996</v>
      </c>
      <c r="E16" s="57">
        <f>'BAR BB| Open rates'!E21*0.8*0.85</f>
        <v>29716</v>
      </c>
      <c r="F16" s="57">
        <f>'BAR BB| Open rates'!F21*0.8*0.85</f>
        <v>26996</v>
      </c>
      <c r="G16" s="57">
        <f>'BAR BB| Open rates'!G21*0.8*0.85</f>
        <v>26996</v>
      </c>
      <c r="H16" s="57">
        <f>'BAR BB| Open rates'!H21*0.8*0.85</f>
        <v>22236</v>
      </c>
      <c r="I16" s="57">
        <f>'BAR BB| Open rates'!I21*0.8*0.85</f>
        <v>20740</v>
      </c>
      <c r="J16" s="57">
        <f>'BAR BB| Open rates'!J21*0.8*0.85</f>
        <v>19584</v>
      </c>
      <c r="K16" s="57">
        <f>'BAR BB| Open rates'!K21*0.8*0.85</f>
        <v>18224</v>
      </c>
      <c r="L16" s="57">
        <f>'BAR BB| Open rates'!L21*0.8*0.85</f>
        <v>19584</v>
      </c>
      <c r="M16" s="57">
        <f>'BAR BB| Open rates'!M21*0.8*0.85</f>
        <v>18224</v>
      </c>
      <c r="N16" s="57">
        <f>'BAR BB| Open rates'!N21*0.8*0.85</f>
        <v>19584</v>
      </c>
      <c r="O16" s="57">
        <f>'BAR BB| Open rates'!O21*0.8*0.85</f>
        <v>18224</v>
      </c>
      <c r="P16" s="57">
        <f>'BAR BB| Open rates'!P21*0.8*0.85</f>
        <v>19584</v>
      </c>
      <c r="Q16" s="57">
        <f>'BAR BB| Open rates'!Q21*0.8*0.85</f>
        <v>18224</v>
      </c>
      <c r="R16" s="57">
        <f>'BAR BB| Open rates'!R21*0.8*0.85</f>
        <v>18224</v>
      </c>
      <c r="S16" s="57">
        <f>'BAR BB| Open rates'!S21*0.8*0.85</f>
        <v>19584</v>
      </c>
      <c r="T16" s="57">
        <f>'BAR BB| Open rates'!T21*0.8*0.85</f>
        <v>18224</v>
      </c>
      <c r="U16" s="57">
        <f>'BAR BB| Open rates'!U21*0.8*0.85</f>
        <v>19584</v>
      </c>
    </row>
    <row r="17" spans="1:21" s="36" customFormat="1" ht="12" customHeight="1" x14ac:dyDescent="0.2">
      <c r="A17" s="237">
        <v>2</v>
      </c>
      <c r="B17" s="57">
        <f>'BAR BB| Open rates'!B22*0.8*0.85</f>
        <v>31416</v>
      </c>
      <c r="C17" s="57">
        <f>'BAR BB| Open rates'!C22*0.8*0.85</f>
        <v>28696</v>
      </c>
      <c r="D17" s="57">
        <f>'BAR BB| Open rates'!D22*0.8*0.85</f>
        <v>28696</v>
      </c>
      <c r="E17" s="57">
        <f>'BAR BB| Open rates'!E22*0.8*0.85</f>
        <v>31416</v>
      </c>
      <c r="F17" s="57">
        <f>'BAR BB| Open rates'!F22*0.8*0.85</f>
        <v>28696</v>
      </c>
      <c r="G17" s="57">
        <f>'BAR BB| Open rates'!G22*0.8*0.85</f>
        <v>28696</v>
      </c>
      <c r="H17" s="57">
        <f>'BAR BB| Open rates'!H22*0.8*0.85</f>
        <v>23936</v>
      </c>
      <c r="I17" s="57">
        <f>'BAR BB| Open rates'!I22*0.8*0.85</f>
        <v>22440</v>
      </c>
      <c r="J17" s="57">
        <f>'BAR BB| Open rates'!J22*0.8*0.85</f>
        <v>21284</v>
      </c>
      <c r="K17" s="57">
        <f>'BAR BB| Open rates'!K22*0.8*0.85</f>
        <v>19924</v>
      </c>
      <c r="L17" s="57">
        <f>'BAR BB| Open rates'!L22*0.8*0.85</f>
        <v>21284</v>
      </c>
      <c r="M17" s="57">
        <f>'BAR BB| Open rates'!M22*0.8*0.85</f>
        <v>19924</v>
      </c>
      <c r="N17" s="57">
        <f>'BAR BB| Open rates'!N22*0.8*0.85</f>
        <v>21284</v>
      </c>
      <c r="O17" s="57">
        <f>'BAR BB| Open rates'!O22*0.8*0.85</f>
        <v>19924</v>
      </c>
      <c r="P17" s="57">
        <f>'BAR BB| Open rates'!P22*0.8*0.85</f>
        <v>21284</v>
      </c>
      <c r="Q17" s="57">
        <f>'BAR BB| Open rates'!Q22*0.8*0.85</f>
        <v>19924</v>
      </c>
      <c r="R17" s="57">
        <f>'BAR BB| Open rates'!R22*0.8*0.85</f>
        <v>19924</v>
      </c>
      <c r="S17" s="57">
        <f>'BAR BB| Open rates'!S22*0.8*0.85</f>
        <v>21284</v>
      </c>
      <c r="T17" s="57">
        <f>'BAR BB| Open rates'!T22*0.8*0.85</f>
        <v>19924</v>
      </c>
      <c r="U17" s="57">
        <f>'BAR BB| Open rates'!U22*0.8*0.85</f>
        <v>21284</v>
      </c>
    </row>
    <row r="18" spans="1:21" s="36" customFormat="1" ht="12" customHeight="1" x14ac:dyDescent="0.2">
      <c r="A18" s="236" t="s">
        <v>180</v>
      </c>
      <c r="B18" s="57"/>
      <c r="C18" s="57"/>
      <c r="D18" s="57"/>
      <c r="E18" s="57"/>
      <c r="F18" s="57"/>
      <c r="G18" s="57"/>
      <c r="H18" s="57"/>
      <c r="I18" s="57"/>
      <c r="J18" s="57"/>
      <c r="K18" s="57"/>
      <c r="L18" s="57"/>
      <c r="M18" s="57"/>
      <c r="N18" s="57"/>
      <c r="O18" s="57"/>
      <c r="P18" s="57"/>
      <c r="Q18" s="57"/>
      <c r="R18" s="57"/>
      <c r="S18" s="57"/>
      <c r="T18" s="57"/>
      <c r="U18" s="57"/>
    </row>
    <row r="19" spans="1:21" s="36" customFormat="1" ht="12" customHeight="1" x14ac:dyDescent="0.2">
      <c r="A19" s="237">
        <v>1</v>
      </c>
      <c r="B19" s="57">
        <f>'BAR BB| Open rates'!B24*0.8*0.85</f>
        <v>37196</v>
      </c>
      <c r="C19" s="57">
        <f>'BAR BB| Open rates'!C24*0.8*0.85</f>
        <v>34476</v>
      </c>
      <c r="D19" s="57">
        <f>'BAR BB| Open rates'!D24*0.8*0.85</f>
        <v>34476</v>
      </c>
      <c r="E19" s="57">
        <f>'BAR BB| Open rates'!E24*0.8*0.85</f>
        <v>37196</v>
      </c>
      <c r="F19" s="57">
        <f>'BAR BB| Open rates'!F24*0.8*0.85</f>
        <v>34476</v>
      </c>
      <c r="G19" s="57">
        <f>'BAR BB| Open rates'!G24*0.8*0.85</f>
        <v>34476</v>
      </c>
      <c r="H19" s="57">
        <f>'BAR BB| Open rates'!H24*0.8*0.85</f>
        <v>29716</v>
      </c>
      <c r="I19" s="57">
        <f>'BAR BB| Open rates'!I24*0.8*0.85</f>
        <v>28220</v>
      </c>
      <c r="J19" s="57">
        <f>'BAR BB| Open rates'!J24*0.8*0.85</f>
        <v>27064</v>
      </c>
      <c r="K19" s="57">
        <f>'BAR BB| Open rates'!K24*0.8*0.85</f>
        <v>25704</v>
      </c>
      <c r="L19" s="57">
        <f>'BAR BB| Open rates'!L24*0.8*0.85</f>
        <v>27064</v>
      </c>
      <c r="M19" s="57">
        <f>'BAR BB| Open rates'!M24*0.8*0.85</f>
        <v>25704</v>
      </c>
      <c r="N19" s="57">
        <f>'BAR BB| Open rates'!N24*0.8*0.85</f>
        <v>27064</v>
      </c>
      <c r="O19" s="57">
        <f>'BAR BB| Open rates'!O24*0.8*0.85</f>
        <v>25704</v>
      </c>
      <c r="P19" s="57">
        <f>'BAR BB| Open rates'!P24*0.8*0.85</f>
        <v>27064</v>
      </c>
      <c r="Q19" s="57">
        <f>'BAR BB| Open rates'!Q24*0.8*0.85</f>
        <v>25704</v>
      </c>
      <c r="R19" s="57">
        <f>'BAR BB| Open rates'!R24*0.8*0.85</f>
        <v>25704</v>
      </c>
      <c r="S19" s="57">
        <f>'BAR BB| Open rates'!S24*0.8*0.85</f>
        <v>27064</v>
      </c>
      <c r="T19" s="57">
        <f>'BAR BB| Open rates'!T24*0.8*0.85</f>
        <v>25704</v>
      </c>
      <c r="U19" s="57">
        <f>'BAR BB| Open rates'!U24*0.8*0.85</f>
        <v>27064</v>
      </c>
    </row>
    <row r="20" spans="1:21" s="36" customFormat="1" ht="12" customHeight="1" x14ac:dyDescent="0.2">
      <c r="A20" s="237">
        <v>2</v>
      </c>
      <c r="B20" s="57">
        <f>'BAR BB| Open rates'!B25*0.8*0.85</f>
        <v>38896</v>
      </c>
      <c r="C20" s="57">
        <f>'BAR BB| Open rates'!C25*0.8*0.85</f>
        <v>36176</v>
      </c>
      <c r="D20" s="57">
        <f>'BAR BB| Open rates'!D25*0.8*0.85</f>
        <v>36176</v>
      </c>
      <c r="E20" s="57">
        <f>'BAR BB| Open rates'!E25*0.8*0.85</f>
        <v>38896</v>
      </c>
      <c r="F20" s="57">
        <f>'BAR BB| Open rates'!F25*0.8*0.85</f>
        <v>36176</v>
      </c>
      <c r="G20" s="57">
        <f>'BAR BB| Open rates'!G25*0.8*0.85</f>
        <v>36176</v>
      </c>
      <c r="H20" s="57">
        <f>'BAR BB| Open rates'!H25*0.8*0.85</f>
        <v>31416</v>
      </c>
      <c r="I20" s="57">
        <f>'BAR BB| Open rates'!I25*0.8*0.85</f>
        <v>29920</v>
      </c>
      <c r="J20" s="57">
        <f>'BAR BB| Open rates'!J25*0.8*0.85</f>
        <v>28764</v>
      </c>
      <c r="K20" s="57">
        <f>'BAR BB| Open rates'!K25*0.8*0.85</f>
        <v>27404</v>
      </c>
      <c r="L20" s="57">
        <f>'BAR BB| Open rates'!L25*0.8*0.85</f>
        <v>28764</v>
      </c>
      <c r="M20" s="57">
        <f>'BAR BB| Open rates'!M25*0.8*0.85</f>
        <v>27404</v>
      </c>
      <c r="N20" s="57">
        <f>'BAR BB| Open rates'!N25*0.8*0.85</f>
        <v>28764</v>
      </c>
      <c r="O20" s="57">
        <f>'BAR BB| Open rates'!O25*0.8*0.85</f>
        <v>27404</v>
      </c>
      <c r="P20" s="57">
        <f>'BAR BB| Open rates'!P25*0.8*0.85</f>
        <v>28764</v>
      </c>
      <c r="Q20" s="57">
        <f>'BAR BB| Open rates'!Q25*0.8*0.85</f>
        <v>27404</v>
      </c>
      <c r="R20" s="57">
        <f>'BAR BB| Open rates'!R25*0.8*0.85</f>
        <v>27404</v>
      </c>
      <c r="S20" s="57">
        <f>'BAR BB| Open rates'!S25*0.8*0.85</f>
        <v>28764</v>
      </c>
      <c r="T20" s="57">
        <f>'BAR BB| Open rates'!T25*0.8*0.85</f>
        <v>27404</v>
      </c>
      <c r="U20" s="57">
        <f>'BAR BB| Open rates'!U25*0.8*0.85</f>
        <v>28764</v>
      </c>
    </row>
    <row r="21" spans="1:21" s="36" customFormat="1" ht="12" customHeight="1" x14ac:dyDescent="0.2">
      <c r="A21" s="237">
        <v>3</v>
      </c>
      <c r="B21" s="57">
        <f>'BAR BB| Open rates'!B26*0.8*0.85</f>
        <v>40596</v>
      </c>
      <c r="C21" s="57">
        <f>'BAR BB| Open rates'!C26*0.8*0.85</f>
        <v>37876</v>
      </c>
      <c r="D21" s="57">
        <f>'BAR BB| Open rates'!D26*0.8*0.85</f>
        <v>37876</v>
      </c>
      <c r="E21" s="57">
        <f>'BAR BB| Open rates'!E26*0.8*0.85</f>
        <v>40596</v>
      </c>
      <c r="F21" s="57">
        <f>'BAR BB| Open rates'!F26*0.8*0.85</f>
        <v>37876</v>
      </c>
      <c r="G21" s="57">
        <f>'BAR BB| Open rates'!G26*0.8*0.85</f>
        <v>37876</v>
      </c>
      <c r="H21" s="57">
        <f>'BAR BB| Open rates'!H26*0.8*0.85</f>
        <v>33116</v>
      </c>
      <c r="I21" s="57">
        <f>'BAR BB| Open rates'!I26*0.8*0.85</f>
        <v>31620</v>
      </c>
      <c r="J21" s="57">
        <f>'BAR BB| Open rates'!J26*0.8*0.85</f>
        <v>30464</v>
      </c>
      <c r="K21" s="57">
        <f>'BAR BB| Open rates'!K26*0.8*0.85</f>
        <v>29104</v>
      </c>
      <c r="L21" s="57">
        <f>'BAR BB| Open rates'!L26*0.8*0.85</f>
        <v>30464</v>
      </c>
      <c r="M21" s="57">
        <f>'BAR BB| Open rates'!M26*0.8*0.85</f>
        <v>29104</v>
      </c>
      <c r="N21" s="57">
        <f>'BAR BB| Open rates'!N26*0.8*0.85</f>
        <v>30464</v>
      </c>
      <c r="O21" s="57">
        <f>'BAR BB| Open rates'!O26*0.8*0.85</f>
        <v>29104</v>
      </c>
      <c r="P21" s="57">
        <f>'BAR BB| Open rates'!P26*0.8*0.85</f>
        <v>30464</v>
      </c>
      <c r="Q21" s="57">
        <f>'BAR BB| Open rates'!Q26*0.8*0.85</f>
        <v>29104</v>
      </c>
      <c r="R21" s="57">
        <f>'BAR BB| Open rates'!R26*0.8*0.85</f>
        <v>29104</v>
      </c>
      <c r="S21" s="57">
        <f>'BAR BB| Open rates'!S26*0.8*0.85</f>
        <v>30464</v>
      </c>
      <c r="T21" s="57">
        <f>'BAR BB| Open rates'!T26*0.8*0.85</f>
        <v>29104</v>
      </c>
      <c r="U21" s="57">
        <f>'BAR BB| Open rates'!U26*0.8*0.85</f>
        <v>30464</v>
      </c>
    </row>
    <row r="22" spans="1:21" s="36" customFormat="1" ht="12" customHeight="1" x14ac:dyDescent="0.2">
      <c r="A22" s="237">
        <v>4</v>
      </c>
      <c r="B22" s="57">
        <f>'BAR BB| Open rates'!B27*0.8*0.85</f>
        <v>42296</v>
      </c>
      <c r="C22" s="57">
        <f>'BAR BB| Open rates'!C27*0.8*0.85</f>
        <v>39576</v>
      </c>
      <c r="D22" s="57">
        <f>'BAR BB| Open rates'!D27*0.8*0.85</f>
        <v>39576</v>
      </c>
      <c r="E22" s="57">
        <f>'BAR BB| Open rates'!E27*0.8*0.85</f>
        <v>42296</v>
      </c>
      <c r="F22" s="57">
        <f>'BAR BB| Open rates'!F27*0.8*0.85</f>
        <v>39576</v>
      </c>
      <c r="G22" s="57">
        <f>'BAR BB| Open rates'!G27*0.8*0.85</f>
        <v>39576</v>
      </c>
      <c r="H22" s="57">
        <f>'BAR BB| Open rates'!H27*0.8*0.85</f>
        <v>34816</v>
      </c>
      <c r="I22" s="57">
        <f>'BAR BB| Open rates'!I27*0.8*0.85</f>
        <v>33320</v>
      </c>
      <c r="J22" s="57">
        <f>'BAR BB| Open rates'!J27*0.8*0.85</f>
        <v>32164</v>
      </c>
      <c r="K22" s="57">
        <f>'BAR BB| Open rates'!K27*0.8*0.85</f>
        <v>30804</v>
      </c>
      <c r="L22" s="57">
        <f>'BAR BB| Open rates'!L27*0.8*0.85</f>
        <v>32164</v>
      </c>
      <c r="M22" s="57">
        <f>'BAR BB| Open rates'!M27*0.8*0.85</f>
        <v>30804</v>
      </c>
      <c r="N22" s="57">
        <f>'BAR BB| Open rates'!N27*0.8*0.85</f>
        <v>32164</v>
      </c>
      <c r="O22" s="57">
        <f>'BAR BB| Open rates'!O27*0.8*0.85</f>
        <v>30804</v>
      </c>
      <c r="P22" s="57">
        <f>'BAR BB| Open rates'!P27*0.8*0.85</f>
        <v>32164</v>
      </c>
      <c r="Q22" s="57">
        <f>'BAR BB| Open rates'!Q27*0.8*0.85</f>
        <v>30804</v>
      </c>
      <c r="R22" s="57">
        <f>'BAR BB| Open rates'!R27*0.8*0.85</f>
        <v>30804</v>
      </c>
      <c r="S22" s="57">
        <f>'BAR BB| Open rates'!S27*0.8*0.85</f>
        <v>32164</v>
      </c>
      <c r="T22" s="57">
        <f>'BAR BB| Open rates'!T27*0.8*0.85</f>
        <v>30804</v>
      </c>
      <c r="U22" s="57">
        <f>'BAR BB| Open rates'!U27*0.8*0.85</f>
        <v>32164</v>
      </c>
    </row>
    <row r="23" spans="1:21" s="36" customFormat="1" ht="12" customHeight="1" x14ac:dyDescent="0.2">
      <c r="A23" s="236" t="s">
        <v>181</v>
      </c>
      <c r="B23" s="57"/>
      <c r="C23" s="57"/>
      <c r="D23" s="57"/>
      <c r="E23" s="57"/>
      <c r="F23" s="57"/>
      <c r="G23" s="57"/>
      <c r="H23" s="57"/>
      <c r="I23" s="57"/>
      <c r="J23" s="57"/>
      <c r="K23" s="57"/>
      <c r="L23" s="57"/>
      <c r="M23" s="57"/>
      <c r="N23" s="57"/>
      <c r="O23" s="57"/>
      <c r="P23" s="57"/>
      <c r="Q23" s="57"/>
      <c r="R23" s="57"/>
      <c r="S23" s="57"/>
      <c r="T23" s="57"/>
      <c r="U23" s="57"/>
    </row>
    <row r="24" spans="1:21" s="36" customFormat="1" ht="12" customHeight="1" x14ac:dyDescent="0.2">
      <c r="A24" s="237">
        <v>1</v>
      </c>
      <c r="B24" s="57">
        <f>'BAR BB| Open rates'!B29*0.8*0.85</f>
        <v>39916</v>
      </c>
      <c r="C24" s="57">
        <f>'BAR BB| Open rates'!C29*0.8*0.85</f>
        <v>37196</v>
      </c>
      <c r="D24" s="57">
        <f>'BAR BB| Open rates'!D29*0.8*0.85</f>
        <v>37196</v>
      </c>
      <c r="E24" s="57">
        <f>'BAR BB| Open rates'!E29*0.8*0.85</f>
        <v>39916</v>
      </c>
      <c r="F24" s="57">
        <f>'BAR BB| Open rates'!F29*0.8*0.85</f>
        <v>37196</v>
      </c>
      <c r="G24" s="57">
        <f>'BAR BB| Open rates'!G29*0.8*0.85</f>
        <v>37196</v>
      </c>
      <c r="H24" s="57">
        <f>'BAR BB| Open rates'!H29*0.8*0.85</f>
        <v>32436</v>
      </c>
      <c r="I24" s="57">
        <f>'BAR BB| Open rates'!I29*0.8*0.85</f>
        <v>30940</v>
      </c>
      <c r="J24" s="57">
        <f>'BAR BB| Open rates'!J29*0.8*0.85</f>
        <v>29784</v>
      </c>
      <c r="K24" s="57">
        <f>'BAR BB| Open rates'!K29*0.8*0.85</f>
        <v>28424</v>
      </c>
      <c r="L24" s="57">
        <f>'BAR BB| Open rates'!L29*0.8*0.85</f>
        <v>29784</v>
      </c>
      <c r="M24" s="57">
        <f>'BAR BB| Open rates'!M29*0.8*0.85</f>
        <v>28424</v>
      </c>
      <c r="N24" s="57">
        <f>'BAR BB| Open rates'!N29*0.8*0.85</f>
        <v>29784</v>
      </c>
      <c r="O24" s="57">
        <f>'BAR BB| Open rates'!O29*0.8*0.85</f>
        <v>28424</v>
      </c>
      <c r="P24" s="57">
        <f>'BAR BB| Open rates'!P29*0.8*0.85</f>
        <v>29784</v>
      </c>
      <c r="Q24" s="57">
        <f>'BAR BB| Open rates'!Q29*0.8*0.85</f>
        <v>28424</v>
      </c>
      <c r="R24" s="57">
        <f>'BAR BB| Open rates'!R29*0.8*0.85</f>
        <v>28424</v>
      </c>
      <c r="S24" s="57">
        <f>'BAR BB| Open rates'!S29*0.8*0.85</f>
        <v>29784</v>
      </c>
      <c r="T24" s="57">
        <f>'BAR BB| Open rates'!T29*0.8*0.85</f>
        <v>28424</v>
      </c>
      <c r="U24" s="57">
        <f>'BAR BB| Open rates'!U29*0.8*0.85</f>
        <v>29784</v>
      </c>
    </row>
    <row r="25" spans="1:21" s="36" customFormat="1" ht="12" customHeight="1" x14ac:dyDescent="0.2">
      <c r="A25" s="237">
        <v>2</v>
      </c>
      <c r="B25" s="57">
        <f>'BAR BB| Open rates'!B30*0.8*0.85</f>
        <v>41616</v>
      </c>
      <c r="C25" s="57">
        <f>'BAR BB| Open rates'!C30*0.8*0.85</f>
        <v>38896</v>
      </c>
      <c r="D25" s="57">
        <f>'BAR BB| Open rates'!D30*0.8*0.85</f>
        <v>38896</v>
      </c>
      <c r="E25" s="57">
        <f>'BAR BB| Open rates'!E30*0.8*0.85</f>
        <v>41616</v>
      </c>
      <c r="F25" s="57">
        <f>'BAR BB| Open rates'!F30*0.8*0.85</f>
        <v>38896</v>
      </c>
      <c r="G25" s="57">
        <f>'BAR BB| Open rates'!G30*0.8*0.85</f>
        <v>38896</v>
      </c>
      <c r="H25" s="57">
        <f>'BAR BB| Open rates'!H30*0.8*0.85</f>
        <v>34136</v>
      </c>
      <c r="I25" s="57">
        <f>'BAR BB| Open rates'!I30*0.8*0.85</f>
        <v>32640</v>
      </c>
      <c r="J25" s="57">
        <f>'BAR BB| Open rates'!J30*0.8*0.85</f>
        <v>31484</v>
      </c>
      <c r="K25" s="57">
        <f>'BAR BB| Open rates'!K30*0.8*0.85</f>
        <v>30124</v>
      </c>
      <c r="L25" s="57">
        <f>'BAR BB| Open rates'!L30*0.8*0.85</f>
        <v>31484</v>
      </c>
      <c r="M25" s="57">
        <f>'BAR BB| Open rates'!M30*0.8*0.85</f>
        <v>30124</v>
      </c>
      <c r="N25" s="57">
        <f>'BAR BB| Open rates'!N30*0.8*0.85</f>
        <v>31484</v>
      </c>
      <c r="O25" s="57">
        <f>'BAR BB| Open rates'!O30*0.8*0.85</f>
        <v>30124</v>
      </c>
      <c r="P25" s="57">
        <f>'BAR BB| Open rates'!P30*0.8*0.85</f>
        <v>31484</v>
      </c>
      <c r="Q25" s="57">
        <f>'BAR BB| Open rates'!Q30*0.8*0.85</f>
        <v>30124</v>
      </c>
      <c r="R25" s="57">
        <f>'BAR BB| Open rates'!R30*0.8*0.85</f>
        <v>30124</v>
      </c>
      <c r="S25" s="57">
        <f>'BAR BB| Open rates'!S30*0.8*0.85</f>
        <v>31484</v>
      </c>
      <c r="T25" s="57">
        <f>'BAR BB| Open rates'!T30*0.8*0.85</f>
        <v>30124</v>
      </c>
      <c r="U25" s="57">
        <f>'BAR BB| Open rates'!U30*0.8*0.85</f>
        <v>31484</v>
      </c>
    </row>
    <row r="26" spans="1:21" s="36" customFormat="1" ht="12" customHeight="1" x14ac:dyDescent="0.2">
      <c r="A26" s="237">
        <v>3</v>
      </c>
      <c r="B26" s="57">
        <f>'BAR BB| Open rates'!B31*0.8*0.85</f>
        <v>43316</v>
      </c>
      <c r="C26" s="57">
        <f>'BAR BB| Open rates'!C31*0.8*0.85</f>
        <v>40596</v>
      </c>
      <c r="D26" s="57">
        <f>'BAR BB| Open rates'!D31*0.8*0.85</f>
        <v>40596</v>
      </c>
      <c r="E26" s="57">
        <f>'BAR BB| Open rates'!E31*0.8*0.85</f>
        <v>43316</v>
      </c>
      <c r="F26" s="57">
        <f>'BAR BB| Open rates'!F31*0.8*0.85</f>
        <v>40596</v>
      </c>
      <c r="G26" s="57">
        <f>'BAR BB| Open rates'!G31*0.8*0.85</f>
        <v>40596</v>
      </c>
      <c r="H26" s="57">
        <f>'BAR BB| Open rates'!H31*0.8*0.85</f>
        <v>35836</v>
      </c>
      <c r="I26" s="57">
        <f>'BAR BB| Open rates'!I31*0.8*0.85</f>
        <v>34340</v>
      </c>
      <c r="J26" s="57">
        <f>'BAR BB| Open rates'!J31*0.8*0.85</f>
        <v>33184</v>
      </c>
      <c r="K26" s="57">
        <f>'BAR BB| Open rates'!K31*0.8*0.85</f>
        <v>31824</v>
      </c>
      <c r="L26" s="57">
        <f>'BAR BB| Open rates'!L31*0.8*0.85</f>
        <v>33184</v>
      </c>
      <c r="M26" s="57">
        <f>'BAR BB| Open rates'!M31*0.8*0.85</f>
        <v>31824</v>
      </c>
      <c r="N26" s="57">
        <f>'BAR BB| Open rates'!N31*0.8*0.85</f>
        <v>33184</v>
      </c>
      <c r="O26" s="57">
        <f>'BAR BB| Open rates'!O31*0.8*0.85</f>
        <v>31824</v>
      </c>
      <c r="P26" s="57">
        <f>'BAR BB| Open rates'!P31*0.8*0.85</f>
        <v>33184</v>
      </c>
      <c r="Q26" s="57">
        <f>'BAR BB| Open rates'!Q31*0.8*0.85</f>
        <v>31824</v>
      </c>
      <c r="R26" s="57">
        <f>'BAR BB| Open rates'!R31*0.8*0.85</f>
        <v>31824</v>
      </c>
      <c r="S26" s="57">
        <f>'BAR BB| Open rates'!S31*0.8*0.85</f>
        <v>33184</v>
      </c>
      <c r="T26" s="57">
        <f>'BAR BB| Open rates'!T31*0.8*0.85</f>
        <v>31824</v>
      </c>
      <c r="U26" s="57">
        <f>'BAR BB| Open rates'!U31*0.8*0.85</f>
        <v>33184</v>
      </c>
    </row>
    <row r="27" spans="1:21" s="36" customFormat="1" ht="12" customHeight="1" x14ac:dyDescent="0.2">
      <c r="A27" s="237">
        <v>4</v>
      </c>
      <c r="B27" s="57">
        <f>'BAR BB| Open rates'!B32*0.8*0.85</f>
        <v>45016</v>
      </c>
      <c r="C27" s="57">
        <f>'BAR BB| Open rates'!C32*0.8*0.85</f>
        <v>42296</v>
      </c>
      <c r="D27" s="57">
        <f>'BAR BB| Open rates'!D32*0.8*0.85</f>
        <v>42296</v>
      </c>
      <c r="E27" s="57">
        <f>'BAR BB| Open rates'!E32*0.8*0.85</f>
        <v>45016</v>
      </c>
      <c r="F27" s="57">
        <f>'BAR BB| Open rates'!F32*0.8*0.85</f>
        <v>42296</v>
      </c>
      <c r="G27" s="57">
        <f>'BAR BB| Open rates'!G32*0.8*0.85</f>
        <v>42296</v>
      </c>
      <c r="H27" s="57">
        <f>'BAR BB| Open rates'!H32*0.8*0.85</f>
        <v>37536</v>
      </c>
      <c r="I27" s="57">
        <f>'BAR BB| Open rates'!I32*0.8*0.85</f>
        <v>36040</v>
      </c>
      <c r="J27" s="57">
        <f>'BAR BB| Open rates'!J32*0.8*0.85</f>
        <v>34884</v>
      </c>
      <c r="K27" s="57">
        <f>'BAR BB| Open rates'!K32*0.8*0.85</f>
        <v>33524</v>
      </c>
      <c r="L27" s="57">
        <f>'BAR BB| Open rates'!L32*0.8*0.85</f>
        <v>34884</v>
      </c>
      <c r="M27" s="57">
        <f>'BAR BB| Open rates'!M32*0.8*0.85</f>
        <v>33524</v>
      </c>
      <c r="N27" s="57">
        <f>'BAR BB| Open rates'!N32*0.8*0.85</f>
        <v>34884</v>
      </c>
      <c r="O27" s="57">
        <f>'BAR BB| Open rates'!O32*0.8*0.85</f>
        <v>33524</v>
      </c>
      <c r="P27" s="57">
        <f>'BAR BB| Open rates'!P32*0.8*0.85</f>
        <v>34884</v>
      </c>
      <c r="Q27" s="57">
        <f>'BAR BB| Open rates'!Q32*0.8*0.85</f>
        <v>33524</v>
      </c>
      <c r="R27" s="57">
        <f>'BAR BB| Open rates'!R32*0.8*0.85</f>
        <v>33524</v>
      </c>
      <c r="S27" s="57">
        <f>'BAR BB| Open rates'!S32*0.8*0.85</f>
        <v>34884</v>
      </c>
      <c r="T27" s="57">
        <f>'BAR BB| Open rates'!T32*0.8*0.85</f>
        <v>33524</v>
      </c>
      <c r="U27" s="57">
        <f>'BAR BB| Open rates'!U32*0.8*0.85</f>
        <v>34884</v>
      </c>
    </row>
    <row r="28" spans="1:21" s="36" customFormat="1" ht="12" hidden="1" customHeight="1" x14ac:dyDescent="0.2">
      <c r="A28" s="236" t="s">
        <v>183</v>
      </c>
      <c r="B28" s="43"/>
      <c r="C28" s="43"/>
      <c r="D28" s="43"/>
      <c r="E28" s="43"/>
      <c r="F28" s="43"/>
      <c r="G28" s="43"/>
      <c r="H28" s="43"/>
      <c r="I28" s="43"/>
      <c r="J28" s="43"/>
      <c r="K28" s="43"/>
      <c r="L28" s="43"/>
      <c r="M28" s="43"/>
      <c r="N28" s="43"/>
      <c r="O28" s="43"/>
      <c r="P28" s="43"/>
      <c r="Q28" s="43"/>
      <c r="R28" s="43"/>
      <c r="S28" s="43"/>
    </row>
    <row r="29" spans="1:21" s="36" customFormat="1" ht="12" hidden="1" customHeight="1" x14ac:dyDescent="0.2">
      <c r="A29" s="237">
        <v>1</v>
      </c>
      <c r="B29" s="43" t="e">
        <f>'BAR BB| Open rates'!#REF!*0.9</f>
        <v>#REF!</v>
      </c>
      <c r="C29" s="43" t="e">
        <f>'BAR BB| Open rates'!#REF!*0.9</f>
        <v>#REF!</v>
      </c>
      <c r="D29" s="43" t="e">
        <f>'BAR BB| Open rates'!#REF!*0.9</f>
        <v>#REF!</v>
      </c>
      <c r="E29" s="43">
        <f>'BAR BB| Open rates'!G41*0.9</f>
        <v>62460</v>
      </c>
      <c r="F29" s="43"/>
      <c r="G29" s="43">
        <f>'BAR BB| Open rates'!I41*0.9</f>
        <v>54180</v>
      </c>
      <c r="H29" s="43">
        <f>'BAR BB| Open rates'!K41*0.9</f>
        <v>50850</v>
      </c>
      <c r="I29" s="43">
        <f>'BAR BB| Open rates'!L41*0.9</f>
        <v>52650</v>
      </c>
      <c r="J29" s="43">
        <f>'BAR BB| Open rates'!M41*0.9</f>
        <v>50850</v>
      </c>
      <c r="K29" s="43">
        <f>'BAR BB| Open rates'!N41*0.9</f>
        <v>52650</v>
      </c>
      <c r="L29" s="43">
        <f>'BAR BB| Open rates'!O41*0.9</f>
        <v>50850</v>
      </c>
      <c r="M29" s="43">
        <f>'BAR BB| Open rates'!P41*0.9</f>
        <v>52650</v>
      </c>
      <c r="N29" s="43">
        <f>'BAR BB| Open rates'!Q41*0.9</f>
        <v>50850</v>
      </c>
      <c r="O29" s="43">
        <f>'BAR BB| Open rates'!R41*0.9</f>
        <v>50850</v>
      </c>
      <c r="P29" s="43">
        <f>'BAR BB| Open rates'!S41*0.9</f>
        <v>52650</v>
      </c>
      <c r="Q29" s="43">
        <f>'BAR BB| Open rates'!T41*0.9</f>
        <v>50850</v>
      </c>
      <c r="R29" s="43">
        <f>'BAR BB| Open rates'!U41*0.9</f>
        <v>52650</v>
      </c>
      <c r="S29" s="43">
        <f>'BAR BB| Open rates'!W41*0.9</f>
        <v>56160</v>
      </c>
    </row>
    <row r="30" spans="1:21" s="36" customFormat="1" ht="12" hidden="1" customHeight="1" x14ac:dyDescent="0.2">
      <c r="A30" s="237">
        <v>2</v>
      </c>
      <c r="B30" s="43" t="e">
        <f>'BAR BB| Open rates'!#REF!*0.9</f>
        <v>#REF!</v>
      </c>
      <c r="C30" s="43" t="e">
        <f>'BAR BB| Open rates'!#REF!*0.9</f>
        <v>#REF!</v>
      </c>
      <c r="D30" s="43" t="e">
        <f>'BAR BB| Open rates'!#REF!*0.9</f>
        <v>#REF!</v>
      </c>
      <c r="E30" s="43">
        <f>'BAR BB| Open rates'!G42*0.9</f>
        <v>64710</v>
      </c>
      <c r="F30" s="43"/>
      <c r="G30" s="43">
        <f>'BAR BB| Open rates'!I42*0.9</f>
        <v>56430</v>
      </c>
      <c r="H30" s="43">
        <f>'BAR BB| Open rates'!K42*0.9</f>
        <v>53100</v>
      </c>
      <c r="I30" s="43">
        <f>'BAR BB| Open rates'!L42*0.9</f>
        <v>54900</v>
      </c>
      <c r="J30" s="43">
        <f>'BAR BB| Open rates'!M42*0.9</f>
        <v>53100</v>
      </c>
      <c r="K30" s="43">
        <f>'BAR BB| Open rates'!N42*0.9</f>
        <v>54900</v>
      </c>
      <c r="L30" s="43">
        <f>'BAR BB| Open rates'!O42*0.9</f>
        <v>53100</v>
      </c>
      <c r="M30" s="43">
        <f>'BAR BB| Open rates'!P42*0.9</f>
        <v>54900</v>
      </c>
      <c r="N30" s="43">
        <f>'BAR BB| Open rates'!Q42*0.9</f>
        <v>53100</v>
      </c>
      <c r="O30" s="43">
        <f>'BAR BB| Open rates'!R42*0.9</f>
        <v>53100</v>
      </c>
      <c r="P30" s="43">
        <f>'BAR BB| Open rates'!S42*0.9</f>
        <v>54900</v>
      </c>
      <c r="Q30" s="43">
        <f>'BAR BB| Open rates'!T42*0.9</f>
        <v>53100</v>
      </c>
      <c r="R30" s="43">
        <f>'BAR BB| Open rates'!U42*0.9</f>
        <v>54900</v>
      </c>
      <c r="S30" s="43">
        <f>'BAR BB| Open rates'!W42*0.9</f>
        <v>58410</v>
      </c>
    </row>
    <row r="31" spans="1:21" s="36" customFormat="1" ht="12" hidden="1" customHeight="1" x14ac:dyDescent="0.2">
      <c r="A31" s="237">
        <v>3</v>
      </c>
      <c r="B31" s="43" t="e">
        <f>'BAR BB| Open rates'!#REF!*0.9</f>
        <v>#REF!</v>
      </c>
      <c r="C31" s="43" t="e">
        <f>'BAR BB| Open rates'!#REF!*0.9</f>
        <v>#REF!</v>
      </c>
      <c r="D31" s="43" t="e">
        <f>'BAR BB| Open rates'!#REF!*0.9</f>
        <v>#REF!</v>
      </c>
      <c r="E31" s="43">
        <f>'BAR BB| Open rates'!G43*0.9</f>
        <v>66960</v>
      </c>
      <c r="F31" s="43"/>
      <c r="G31" s="43">
        <f>'BAR BB| Open rates'!I43*0.9</f>
        <v>58680</v>
      </c>
      <c r="H31" s="43">
        <f>'BAR BB| Open rates'!K43*0.9</f>
        <v>55350</v>
      </c>
      <c r="I31" s="43">
        <f>'BAR BB| Open rates'!L43*0.9</f>
        <v>57150</v>
      </c>
      <c r="J31" s="43">
        <f>'BAR BB| Open rates'!M43*0.9</f>
        <v>55350</v>
      </c>
      <c r="K31" s="43">
        <f>'BAR BB| Open rates'!N43*0.9</f>
        <v>57150</v>
      </c>
      <c r="L31" s="43">
        <f>'BAR BB| Open rates'!O43*0.9</f>
        <v>55350</v>
      </c>
      <c r="M31" s="43">
        <f>'BAR BB| Open rates'!P43*0.9</f>
        <v>57150</v>
      </c>
      <c r="N31" s="43">
        <f>'BAR BB| Open rates'!Q43*0.9</f>
        <v>55350</v>
      </c>
      <c r="O31" s="43">
        <f>'BAR BB| Open rates'!R43*0.9</f>
        <v>55350</v>
      </c>
      <c r="P31" s="43">
        <f>'BAR BB| Open rates'!S43*0.9</f>
        <v>57150</v>
      </c>
      <c r="Q31" s="43">
        <f>'BAR BB| Open rates'!T43*0.9</f>
        <v>55350</v>
      </c>
      <c r="R31" s="43">
        <f>'BAR BB| Open rates'!U43*0.9</f>
        <v>57150</v>
      </c>
      <c r="S31" s="43">
        <f>'BAR BB| Open rates'!W43*0.9</f>
        <v>60660</v>
      </c>
    </row>
    <row r="32" spans="1:21" s="36" customFormat="1" ht="12" hidden="1" customHeight="1" x14ac:dyDescent="0.2">
      <c r="A32" s="237">
        <v>4</v>
      </c>
      <c r="B32" s="43" t="e">
        <f>'BAR BB| Open rates'!#REF!*0.9</f>
        <v>#REF!</v>
      </c>
      <c r="C32" s="43" t="e">
        <f>'BAR BB| Open rates'!#REF!*0.9</f>
        <v>#REF!</v>
      </c>
      <c r="D32" s="43" t="e">
        <f>'BAR BB| Open rates'!#REF!*0.9</f>
        <v>#REF!</v>
      </c>
      <c r="E32" s="43">
        <f>'BAR BB| Open rates'!G44*0.9</f>
        <v>69210</v>
      </c>
      <c r="F32" s="43"/>
      <c r="G32" s="43">
        <f>'BAR BB| Open rates'!I44*0.9</f>
        <v>60930</v>
      </c>
      <c r="H32" s="43">
        <f>'BAR BB| Open rates'!K44*0.9</f>
        <v>57600</v>
      </c>
      <c r="I32" s="43">
        <f>'BAR BB| Open rates'!L44*0.9</f>
        <v>59400</v>
      </c>
      <c r="J32" s="43">
        <f>'BAR BB| Open rates'!M44*0.9</f>
        <v>57600</v>
      </c>
      <c r="K32" s="43">
        <f>'BAR BB| Open rates'!N44*0.9</f>
        <v>59400</v>
      </c>
      <c r="L32" s="43">
        <f>'BAR BB| Open rates'!O44*0.9</f>
        <v>57600</v>
      </c>
      <c r="M32" s="43">
        <f>'BAR BB| Open rates'!P44*0.9</f>
        <v>59400</v>
      </c>
      <c r="N32" s="43">
        <f>'BAR BB| Open rates'!Q44*0.9</f>
        <v>57600</v>
      </c>
      <c r="O32" s="43">
        <f>'BAR BB| Open rates'!R44*0.9</f>
        <v>57600</v>
      </c>
      <c r="P32" s="43">
        <f>'BAR BB| Open rates'!S44*0.9</f>
        <v>59400</v>
      </c>
      <c r="Q32" s="43">
        <f>'BAR BB| Open rates'!T44*0.9</f>
        <v>57600</v>
      </c>
      <c r="R32" s="43">
        <f>'BAR BB| Open rates'!U44*0.9</f>
        <v>59400</v>
      </c>
      <c r="S32" s="43">
        <f>'BAR BB| Open rates'!W44*0.9</f>
        <v>62910</v>
      </c>
    </row>
    <row r="33" spans="1:19" s="36" customFormat="1" ht="12" hidden="1" customHeight="1" x14ac:dyDescent="0.2">
      <c r="A33" s="237">
        <v>5</v>
      </c>
      <c r="B33" s="43" t="e">
        <f>'BAR BB| Open rates'!#REF!*0.9</f>
        <v>#REF!</v>
      </c>
      <c r="C33" s="43" t="e">
        <f>'BAR BB| Open rates'!#REF!*0.9</f>
        <v>#REF!</v>
      </c>
      <c r="D33" s="43" t="e">
        <f>'BAR BB| Open rates'!#REF!*0.9</f>
        <v>#REF!</v>
      </c>
      <c r="E33" s="43">
        <f>'BAR BB| Open rates'!G45*0.9</f>
        <v>71460</v>
      </c>
      <c r="F33" s="43"/>
      <c r="G33" s="43">
        <f>'BAR BB| Open rates'!I45*0.9</f>
        <v>63180</v>
      </c>
      <c r="H33" s="43">
        <f>'BAR BB| Open rates'!K45*0.9</f>
        <v>59850</v>
      </c>
      <c r="I33" s="43">
        <f>'BAR BB| Open rates'!L45*0.9</f>
        <v>61650</v>
      </c>
      <c r="J33" s="43">
        <f>'BAR BB| Open rates'!M45*0.9</f>
        <v>59850</v>
      </c>
      <c r="K33" s="43">
        <f>'BAR BB| Open rates'!N45*0.9</f>
        <v>61650</v>
      </c>
      <c r="L33" s="43">
        <f>'BAR BB| Open rates'!O45*0.9</f>
        <v>59850</v>
      </c>
      <c r="M33" s="43">
        <f>'BAR BB| Open rates'!P45*0.9</f>
        <v>61650</v>
      </c>
      <c r="N33" s="43">
        <f>'BAR BB| Open rates'!Q45*0.9</f>
        <v>59850</v>
      </c>
      <c r="O33" s="43">
        <f>'BAR BB| Open rates'!R45*0.9</f>
        <v>59850</v>
      </c>
      <c r="P33" s="43">
        <f>'BAR BB| Open rates'!S45*0.9</f>
        <v>61650</v>
      </c>
      <c r="Q33" s="43">
        <f>'BAR BB| Open rates'!T45*0.9</f>
        <v>59850</v>
      </c>
      <c r="R33" s="43">
        <f>'BAR BB| Open rates'!U45*0.9</f>
        <v>61650</v>
      </c>
      <c r="S33" s="43">
        <f>'BAR BB| Open rates'!W45*0.9</f>
        <v>65160</v>
      </c>
    </row>
    <row r="34" spans="1:19" s="36" customFormat="1" ht="12" hidden="1" customHeight="1" x14ac:dyDescent="0.2">
      <c r="A34" s="237">
        <v>6</v>
      </c>
      <c r="B34" s="43" t="e">
        <f>'BAR BB| Open rates'!#REF!*0.9</f>
        <v>#REF!</v>
      </c>
      <c r="C34" s="43" t="e">
        <f>'BAR BB| Open rates'!#REF!*0.9</f>
        <v>#REF!</v>
      </c>
      <c r="D34" s="43" t="e">
        <f>'BAR BB| Open rates'!#REF!*0.9</f>
        <v>#REF!</v>
      </c>
      <c r="E34" s="43">
        <f>'BAR BB| Open rates'!G46*0.9</f>
        <v>73710</v>
      </c>
      <c r="F34" s="43"/>
      <c r="G34" s="43">
        <f>'BAR BB| Open rates'!I46*0.9</f>
        <v>65430</v>
      </c>
      <c r="H34" s="43">
        <f>'BAR BB| Open rates'!K46*0.9</f>
        <v>62100</v>
      </c>
      <c r="I34" s="43">
        <f>'BAR BB| Open rates'!L46*0.9</f>
        <v>63900</v>
      </c>
      <c r="J34" s="43">
        <f>'BAR BB| Open rates'!M46*0.9</f>
        <v>62100</v>
      </c>
      <c r="K34" s="43">
        <f>'BAR BB| Open rates'!N46*0.9</f>
        <v>63900</v>
      </c>
      <c r="L34" s="43">
        <f>'BAR BB| Open rates'!O46*0.9</f>
        <v>62100</v>
      </c>
      <c r="M34" s="43">
        <f>'BAR BB| Open rates'!P46*0.9</f>
        <v>63900</v>
      </c>
      <c r="N34" s="43">
        <f>'BAR BB| Open rates'!Q46*0.9</f>
        <v>62100</v>
      </c>
      <c r="O34" s="43">
        <f>'BAR BB| Open rates'!R46*0.9</f>
        <v>62100</v>
      </c>
      <c r="P34" s="43">
        <f>'BAR BB| Open rates'!S46*0.9</f>
        <v>63900</v>
      </c>
      <c r="Q34" s="43">
        <f>'BAR BB| Open rates'!T46*0.9</f>
        <v>62100</v>
      </c>
      <c r="R34" s="43">
        <f>'BAR BB| Open rates'!U46*0.9</f>
        <v>63900</v>
      </c>
      <c r="S34" s="43">
        <f>'BAR BB| Open rates'!W46*0.9</f>
        <v>67410</v>
      </c>
    </row>
    <row r="35" spans="1:19" s="36" customFormat="1" ht="12" hidden="1" customHeight="1" x14ac:dyDescent="0.2">
      <c r="A35" s="237">
        <v>7</v>
      </c>
      <c r="B35" s="43" t="e">
        <f>'BAR BB| Open rates'!#REF!*0.9</f>
        <v>#REF!</v>
      </c>
      <c r="C35" s="43" t="e">
        <f>'BAR BB| Open rates'!#REF!*0.9</f>
        <v>#REF!</v>
      </c>
      <c r="D35" s="43" t="e">
        <f>'BAR BB| Open rates'!#REF!*0.9</f>
        <v>#REF!</v>
      </c>
      <c r="E35" s="43">
        <f>'BAR BB| Open rates'!G47*0.9</f>
        <v>75960</v>
      </c>
      <c r="F35" s="43"/>
      <c r="G35" s="43">
        <f>'BAR BB| Open rates'!I47*0.9</f>
        <v>67680</v>
      </c>
      <c r="H35" s="43">
        <f>'BAR BB| Open rates'!K47*0.9</f>
        <v>64350</v>
      </c>
      <c r="I35" s="43">
        <f>'BAR BB| Open rates'!L47*0.9</f>
        <v>66150</v>
      </c>
      <c r="J35" s="43">
        <f>'BAR BB| Open rates'!M47*0.9</f>
        <v>64350</v>
      </c>
      <c r="K35" s="43">
        <f>'BAR BB| Open rates'!N47*0.9</f>
        <v>66150</v>
      </c>
      <c r="L35" s="43">
        <f>'BAR BB| Open rates'!O47*0.9</f>
        <v>64350</v>
      </c>
      <c r="M35" s="43">
        <f>'BAR BB| Open rates'!P47*0.9</f>
        <v>66150</v>
      </c>
      <c r="N35" s="43">
        <f>'BAR BB| Open rates'!Q47*0.9</f>
        <v>64350</v>
      </c>
      <c r="O35" s="43">
        <f>'BAR BB| Open rates'!R47*0.9</f>
        <v>64350</v>
      </c>
      <c r="P35" s="43">
        <f>'BAR BB| Open rates'!S47*0.9</f>
        <v>66150</v>
      </c>
      <c r="Q35" s="43">
        <f>'BAR BB| Open rates'!T47*0.9</f>
        <v>64350</v>
      </c>
      <c r="R35" s="43">
        <f>'BAR BB| Open rates'!U47*0.9</f>
        <v>66150</v>
      </c>
      <c r="S35" s="43">
        <f>'BAR BB| Open rates'!W47*0.9</f>
        <v>69660</v>
      </c>
    </row>
    <row r="36" spans="1:19" s="36" customFormat="1" ht="12" hidden="1" customHeight="1" x14ac:dyDescent="0.2">
      <c r="A36" s="237">
        <v>8</v>
      </c>
      <c r="B36" s="43" t="e">
        <f>'BAR BB| Open rates'!#REF!*0.9</f>
        <v>#REF!</v>
      </c>
      <c r="C36" s="43" t="e">
        <f>'BAR BB| Open rates'!#REF!*0.9</f>
        <v>#REF!</v>
      </c>
      <c r="D36" s="43" t="e">
        <f>'BAR BB| Open rates'!#REF!*0.9</f>
        <v>#REF!</v>
      </c>
      <c r="E36" s="43">
        <f>'BAR BB| Open rates'!G48*0.9</f>
        <v>78210</v>
      </c>
      <c r="F36" s="43"/>
      <c r="G36" s="43">
        <f>'BAR BB| Open rates'!I48*0.9</f>
        <v>69930</v>
      </c>
      <c r="H36" s="43">
        <f>'BAR BB| Open rates'!K48*0.9</f>
        <v>66600</v>
      </c>
      <c r="I36" s="43">
        <f>'BAR BB| Open rates'!L48*0.9</f>
        <v>68400</v>
      </c>
      <c r="J36" s="43">
        <f>'BAR BB| Open rates'!M48*0.9</f>
        <v>66600</v>
      </c>
      <c r="K36" s="43">
        <f>'BAR BB| Open rates'!N48*0.9</f>
        <v>68400</v>
      </c>
      <c r="L36" s="43">
        <f>'BAR BB| Open rates'!O48*0.9</f>
        <v>66600</v>
      </c>
      <c r="M36" s="43">
        <f>'BAR BB| Open rates'!P48*0.9</f>
        <v>68400</v>
      </c>
      <c r="N36" s="43">
        <f>'BAR BB| Open rates'!Q48*0.9</f>
        <v>66600</v>
      </c>
      <c r="O36" s="43">
        <f>'BAR BB| Open rates'!R48*0.9</f>
        <v>66600</v>
      </c>
      <c r="P36" s="43">
        <f>'BAR BB| Open rates'!S48*0.9</f>
        <v>68400</v>
      </c>
      <c r="Q36" s="43">
        <f>'BAR BB| Open rates'!T48*0.9</f>
        <v>66600</v>
      </c>
      <c r="R36" s="43">
        <f>'BAR BB| Open rates'!U48*0.9</f>
        <v>68400</v>
      </c>
      <c r="S36" s="43">
        <f>'BAR BB| Open rates'!W48*0.9</f>
        <v>71910</v>
      </c>
    </row>
    <row r="37" spans="1:19" s="36" customFormat="1" ht="12" hidden="1" customHeight="1" x14ac:dyDescent="0.2">
      <c r="A37" s="236" t="s">
        <v>72</v>
      </c>
      <c r="B37" s="43"/>
      <c r="C37" s="43"/>
      <c r="D37" s="43"/>
      <c r="E37" s="43"/>
      <c r="F37" s="43"/>
      <c r="G37" s="43"/>
      <c r="H37" s="43"/>
      <c r="I37" s="43"/>
      <c r="J37" s="43"/>
      <c r="K37" s="43"/>
      <c r="L37" s="43"/>
      <c r="M37" s="43"/>
      <c r="N37" s="43"/>
      <c r="O37" s="43"/>
      <c r="P37" s="43"/>
      <c r="Q37" s="43"/>
      <c r="R37" s="43"/>
      <c r="S37" s="43"/>
    </row>
    <row r="38" spans="1:19" s="36" customFormat="1" ht="12" hidden="1" customHeight="1" x14ac:dyDescent="0.2">
      <c r="A38" s="237">
        <v>1</v>
      </c>
      <c r="B38" s="43" t="e">
        <f>'BAR BB| Open rates'!#REF!*0.9</f>
        <v>#REF!</v>
      </c>
      <c r="C38" s="43" t="e">
        <f>'BAR BB| Open rates'!#REF!*0.9</f>
        <v>#REF!</v>
      </c>
      <c r="D38" s="43" t="e">
        <f>'BAR BB| Open rates'!#REF!*0.9</f>
        <v>#REF!</v>
      </c>
      <c r="E38" s="43">
        <f>'BAR BB| Open rates'!G50*0.9</f>
        <v>85500</v>
      </c>
      <c r="F38" s="43"/>
      <c r="G38" s="43">
        <f>'BAR BB| Open rates'!I50*0.9</f>
        <v>85500</v>
      </c>
      <c r="H38" s="43">
        <f>'BAR BB| Open rates'!K50*0.9</f>
        <v>85500</v>
      </c>
      <c r="I38" s="43">
        <f>'BAR BB| Open rates'!L50*0.9</f>
        <v>85500</v>
      </c>
      <c r="J38" s="43">
        <f>'BAR BB| Open rates'!M50*0.9</f>
        <v>85500</v>
      </c>
      <c r="K38" s="43">
        <f>'BAR BB| Open rates'!N50*0.9</f>
        <v>85500</v>
      </c>
      <c r="L38" s="43">
        <f>'BAR BB| Open rates'!O50*0.9</f>
        <v>85500</v>
      </c>
      <c r="M38" s="43">
        <f>'BAR BB| Open rates'!P50*0.9</f>
        <v>85500</v>
      </c>
      <c r="N38" s="43">
        <f>'BAR BB| Open rates'!Q50*0.9</f>
        <v>85500</v>
      </c>
      <c r="O38" s="43">
        <f>'BAR BB| Open rates'!R50*0.9</f>
        <v>85500</v>
      </c>
      <c r="P38" s="43">
        <f>'BAR BB| Open rates'!S50*0.9</f>
        <v>85500</v>
      </c>
      <c r="Q38" s="43">
        <f>'BAR BB| Open rates'!T50*0.9</f>
        <v>85500</v>
      </c>
      <c r="R38" s="43">
        <f>'BAR BB| Open rates'!U50*0.9</f>
        <v>85500</v>
      </c>
      <c r="S38" s="43">
        <f>'BAR BB| Open rates'!W50*0.9</f>
        <v>85500</v>
      </c>
    </row>
    <row r="39" spans="1:19" s="36" customFormat="1" ht="12" hidden="1" customHeight="1" x14ac:dyDescent="0.2">
      <c r="A39" s="237">
        <v>2</v>
      </c>
      <c r="B39" s="43" t="e">
        <f>'BAR BB| Open rates'!#REF!*0.9</f>
        <v>#REF!</v>
      </c>
      <c r="C39" s="43" t="e">
        <f>'BAR BB| Open rates'!#REF!*0.9</f>
        <v>#REF!</v>
      </c>
      <c r="D39" s="43" t="e">
        <f>'BAR BB| Open rates'!#REF!*0.9</f>
        <v>#REF!</v>
      </c>
      <c r="E39" s="43">
        <f>'BAR BB| Open rates'!G51*0.9</f>
        <v>87750</v>
      </c>
      <c r="F39" s="43"/>
      <c r="G39" s="43">
        <f>'BAR BB| Open rates'!I51*0.9</f>
        <v>87750</v>
      </c>
      <c r="H39" s="43">
        <f>'BAR BB| Open rates'!K51*0.9</f>
        <v>87750</v>
      </c>
      <c r="I39" s="43">
        <f>'BAR BB| Open rates'!L51*0.9</f>
        <v>87750</v>
      </c>
      <c r="J39" s="43">
        <f>'BAR BB| Open rates'!M51*0.9</f>
        <v>87750</v>
      </c>
      <c r="K39" s="43">
        <f>'BAR BB| Open rates'!N51*0.9</f>
        <v>87750</v>
      </c>
      <c r="L39" s="43">
        <f>'BAR BB| Open rates'!O51*0.9</f>
        <v>87750</v>
      </c>
      <c r="M39" s="43">
        <f>'BAR BB| Open rates'!P51*0.9</f>
        <v>87750</v>
      </c>
      <c r="N39" s="43">
        <f>'BAR BB| Open rates'!Q51*0.9</f>
        <v>87750</v>
      </c>
      <c r="O39" s="43">
        <f>'BAR BB| Open rates'!R51*0.9</f>
        <v>87750</v>
      </c>
      <c r="P39" s="43">
        <f>'BAR BB| Open rates'!S51*0.9</f>
        <v>87750</v>
      </c>
      <c r="Q39" s="43">
        <f>'BAR BB| Open rates'!T51*0.9</f>
        <v>87750</v>
      </c>
      <c r="R39" s="43">
        <f>'BAR BB| Open rates'!U51*0.9</f>
        <v>87750</v>
      </c>
      <c r="S39" s="43">
        <f>'BAR BB| Open rates'!W51*0.9</f>
        <v>87750</v>
      </c>
    </row>
    <row r="40" spans="1:19" s="36" customFormat="1" ht="12" hidden="1" customHeight="1" x14ac:dyDescent="0.2">
      <c r="A40" s="236" t="s">
        <v>184</v>
      </c>
      <c r="B40" s="43"/>
      <c r="C40" s="43"/>
      <c r="D40" s="43"/>
      <c r="E40" s="43"/>
      <c r="F40" s="43"/>
      <c r="G40" s="43"/>
      <c r="H40" s="43"/>
      <c r="I40" s="43"/>
      <c r="J40" s="43"/>
      <c r="K40" s="43"/>
      <c r="L40" s="43"/>
      <c r="M40" s="43"/>
      <c r="N40" s="43"/>
      <c r="O40" s="43"/>
      <c r="P40" s="43"/>
      <c r="Q40" s="43"/>
      <c r="R40" s="43"/>
      <c r="S40" s="43"/>
    </row>
    <row r="41" spans="1:19" s="36" customFormat="1" ht="12" hidden="1" customHeight="1" x14ac:dyDescent="0.2">
      <c r="A41" s="237">
        <v>1</v>
      </c>
      <c r="B41" s="43" t="e">
        <f>'BAR BB| Open rates'!#REF!*0.9</f>
        <v>#REF!</v>
      </c>
      <c r="C41" s="43" t="e">
        <f>'BAR BB| Open rates'!#REF!*0.9</f>
        <v>#REF!</v>
      </c>
      <c r="D41" s="43" t="e">
        <f>'BAR BB| Open rates'!#REF!*0.9</f>
        <v>#REF!</v>
      </c>
      <c r="E41" s="43">
        <f>'BAR BB| Open rates'!G53*0.9</f>
        <v>72000</v>
      </c>
      <c r="F41" s="43"/>
      <c r="G41" s="43">
        <f>'BAR BB| Open rates'!I53*0.9</f>
        <v>72000</v>
      </c>
      <c r="H41" s="43">
        <f>'BAR BB| Open rates'!K53*0.9</f>
        <v>72000</v>
      </c>
      <c r="I41" s="43">
        <f>'BAR BB| Open rates'!L53*0.9</f>
        <v>72000</v>
      </c>
      <c r="J41" s="43">
        <f>'BAR BB| Open rates'!M53*0.9</f>
        <v>72000</v>
      </c>
      <c r="K41" s="43">
        <f>'BAR BB| Open rates'!N53*0.9</f>
        <v>72000</v>
      </c>
      <c r="L41" s="43">
        <f>'BAR BB| Open rates'!O53*0.9</f>
        <v>72000</v>
      </c>
      <c r="M41" s="43">
        <f>'BAR BB| Open rates'!P53*0.9</f>
        <v>72000</v>
      </c>
      <c r="N41" s="43">
        <f>'BAR BB| Open rates'!Q53*0.9</f>
        <v>72000</v>
      </c>
      <c r="O41" s="43">
        <f>'BAR BB| Open rates'!R53*0.9</f>
        <v>72000</v>
      </c>
      <c r="P41" s="43">
        <f>'BAR BB| Open rates'!S53*0.9</f>
        <v>72000</v>
      </c>
      <c r="Q41" s="43">
        <f>'BAR BB| Open rates'!T53*0.9</f>
        <v>72000</v>
      </c>
      <c r="R41" s="43">
        <f>'BAR BB| Open rates'!U53*0.9</f>
        <v>72000</v>
      </c>
      <c r="S41" s="43">
        <f>'BAR BB| Open rates'!W53*0.9</f>
        <v>72000</v>
      </c>
    </row>
    <row r="42" spans="1:19" s="36" customFormat="1" ht="12" hidden="1" customHeight="1" x14ac:dyDescent="0.2">
      <c r="A42" s="237">
        <v>2</v>
      </c>
      <c r="B42" s="43" t="e">
        <f>'BAR BB| Open rates'!#REF!*0.9</f>
        <v>#REF!</v>
      </c>
      <c r="C42" s="43" t="e">
        <f>'BAR BB| Open rates'!#REF!*0.9</f>
        <v>#REF!</v>
      </c>
      <c r="D42" s="43" t="e">
        <f>'BAR BB| Open rates'!#REF!*0.9</f>
        <v>#REF!</v>
      </c>
      <c r="E42" s="43">
        <f>'BAR BB| Open rates'!G54*0.9</f>
        <v>74250</v>
      </c>
      <c r="F42" s="43"/>
      <c r="G42" s="43">
        <f>'BAR BB| Open rates'!I54*0.9</f>
        <v>74250</v>
      </c>
      <c r="H42" s="43">
        <f>'BAR BB| Open rates'!K54*0.9</f>
        <v>74250</v>
      </c>
      <c r="I42" s="43">
        <f>'BAR BB| Open rates'!L54*0.9</f>
        <v>74250</v>
      </c>
      <c r="J42" s="43">
        <f>'BAR BB| Open rates'!M54*0.9</f>
        <v>74250</v>
      </c>
      <c r="K42" s="43">
        <f>'BAR BB| Open rates'!N54*0.9</f>
        <v>74250</v>
      </c>
      <c r="L42" s="43">
        <f>'BAR BB| Open rates'!O54*0.9</f>
        <v>74250</v>
      </c>
      <c r="M42" s="43">
        <f>'BAR BB| Open rates'!P54*0.9</f>
        <v>74250</v>
      </c>
      <c r="N42" s="43">
        <f>'BAR BB| Open rates'!Q54*0.9</f>
        <v>74250</v>
      </c>
      <c r="O42" s="43">
        <f>'BAR BB| Open rates'!R54*0.9</f>
        <v>74250</v>
      </c>
      <c r="P42" s="43">
        <f>'BAR BB| Open rates'!S54*0.9</f>
        <v>74250</v>
      </c>
      <c r="Q42" s="43">
        <f>'BAR BB| Open rates'!T54*0.9</f>
        <v>74250</v>
      </c>
      <c r="R42" s="43">
        <f>'BAR BB| Open rates'!U54*0.9</f>
        <v>74250</v>
      </c>
      <c r="S42" s="43">
        <f>'BAR BB| Open rates'!W54*0.9</f>
        <v>74250</v>
      </c>
    </row>
    <row r="43" spans="1:19" s="36" customFormat="1" ht="12" hidden="1" customHeight="1" x14ac:dyDescent="0.2">
      <c r="A43" s="237">
        <v>3</v>
      </c>
      <c r="B43" s="43" t="e">
        <f>'BAR BB| Open rates'!#REF!*0.9</f>
        <v>#REF!</v>
      </c>
      <c r="C43" s="43" t="e">
        <f>'BAR BB| Open rates'!#REF!*0.9</f>
        <v>#REF!</v>
      </c>
      <c r="D43" s="43" t="e">
        <f>'BAR BB| Open rates'!#REF!*0.9</f>
        <v>#REF!</v>
      </c>
      <c r="E43" s="43">
        <f>'BAR BB| Open rates'!G55*0.9</f>
        <v>76500</v>
      </c>
      <c r="F43" s="43"/>
      <c r="G43" s="43">
        <f>'BAR BB| Open rates'!I55*0.9</f>
        <v>76500</v>
      </c>
      <c r="H43" s="43">
        <f>'BAR BB| Open rates'!K55*0.9</f>
        <v>76500</v>
      </c>
      <c r="I43" s="43">
        <f>'BAR BB| Open rates'!L55*0.9</f>
        <v>76500</v>
      </c>
      <c r="J43" s="43">
        <f>'BAR BB| Open rates'!M55*0.9</f>
        <v>76500</v>
      </c>
      <c r="K43" s="43">
        <f>'BAR BB| Open rates'!N55*0.9</f>
        <v>76500</v>
      </c>
      <c r="L43" s="43">
        <f>'BAR BB| Open rates'!O55*0.9</f>
        <v>76500</v>
      </c>
      <c r="M43" s="43">
        <f>'BAR BB| Open rates'!P55*0.9</f>
        <v>76500</v>
      </c>
      <c r="N43" s="43">
        <f>'BAR BB| Open rates'!Q55*0.9</f>
        <v>76500</v>
      </c>
      <c r="O43" s="43">
        <f>'BAR BB| Open rates'!R55*0.9</f>
        <v>76500</v>
      </c>
      <c r="P43" s="43">
        <f>'BAR BB| Open rates'!S55*0.9</f>
        <v>76500</v>
      </c>
      <c r="Q43" s="43">
        <f>'BAR BB| Open rates'!T55*0.9</f>
        <v>76500</v>
      </c>
      <c r="R43" s="43">
        <f>'BAR BB| Open rates'!U55*0.9</f>
        <v>76500</v>
      </c>
      <c r="S43" s="43">
        <f>'BAR BB| Open rates'!W55*0.9</f>
        <v>76500</v>
      </c>
    </row>
    <row r="44" spans="1:19" s="36" customFormat="1" ht="12" hidden="1" customHeight="1" x14ac:dyDescent="0.2">
      <c r="A44" s="237">
        <v>4</v>
      </c>
      <c r="B44" s="43" t="e">
        <f>'BAR BB| Open rates'!#REF!*0.9</f>
        <v>#REF!</v>
      </c>
      <c r="C44" s="43" t="e">
        <f>'BAR BB| Open rates'!#REF!*0.9</f>
        <v>#REF!</v>
      </c>
      <c r="D44" s="43" t="e">
        <f>'BAR BB| Open rates'!#REF!*0.9</f>
        <v>#REF!</v>
      </c>
      <c r="E44" s="43">
        <f>'BAR BB| Open rates'!G56*0.9</f>
        <v>78750</v>
      </c>
      <c r="F44" s="43"/>
      <c r="G44" s="43">
        <f>'BAR BB| Open rates'!I56*0.9</f>
        <v>78750</v>
      </c>
      <c r="H44" s="43">
        <f>'BAR BB| Open rates'!K56*0.9</f>
        <v>78750</v>
      </c>
      <c r="I44" s="43">
        <f>'BAR BB| Open rates'!L56*0.9</f>
        <v>78750</v>
      </c>
      <c r="J44" s="43">
        <f>'BAR BB| Open rates'!M56*0.9</f>
        <v>78750</v>
      </c>
      <c r="K44" s="43">
        <f>'BAR BB| Open rates'!N56*0.9</f>
        <v>78750</v>
      </c>
      <c r="L44" s="43">
        <f>'BAR BB| Open rates'!O56*0.9</f>
        <v>78750</v>
      </c>
      <c r="M44" s="43">
        <f>'BAR BB| Open rates'!P56*0.9</f>
        <v>78750</v>
      </c>
      <c r="N44" s="43">
        <f>'BAR BB| Open rates'!Q56*0.9</f>
        <v>78750</v>
      </c>
      <c r="O44" s="43">
        <f>'BAR BB| Open rates'!R56*0.9</f>
        <v>78750</v>
      </c>
      <c r="P44" s="43">
        <f>'BAR BB| Open rates'!S56*0.9</f>
        <v>78750</v>
      </c>
      <c r="Q44" s="43">
        <f>'BAR BB| Open rates'!T56*0.9</f>
        <v>78750</v>
      </c>
      <c r="R44" s="43">
        <f>'BAR BB| Open rates'!U56*0.9</f>
        <v>78750</v>
      </c>
      <c r="S44" s="43">
        <f>'BAR BB| Open rates'!W56*0.9</f>
        <v>78750</v>
      </c>
    </row>
    <row r="45" spans="1:19" s="36" customFormat="1" ht="12" hidden="1" customHeight="1" x14ac:dyDescent="0.2">
      <c r="A45" s="237">
        <v>5</v>
      </c>
      <c r="B45" s="43" t="e">
        <f>'BAR BB| Open rates'!#REF!*0.9</f>
        <v>#REF!</v>
      </c>
      <c r="C45" s="43" t="e">
        <f>'BAR BB| Open rates'!#REF!*0.9</f>
        <v>#REF!</v>
      </c>
      <c r="D45" s="43" t="e">
        <f>'BAR BB| Open rates'!#REF!*0.9</f>
        <v>#REF!</v>
      </c>
      <c r="E45" s="43">
        <f>'BAR BB| Open rates'!G57*0.9</f>
        <v>81000</v>
      </c>
      <c r="F45" s="43"/>
      <c r="G45" s="43">
        <f>'BAR BB| Open rates'!I57*0.9</f>
        <v>81000</v>
      </c>
      <c r="H45" s="43">
        <f>'BAR BB| Open rates'!K57*0.9</f>
        <v>81000</v>
      </c>
      <c r="I45" s="43">
        <f>'BAR BB| Open rates'!L57*0.9</f>
        <v>81000</v>
      </c>
      <c r="J45" s="43">
        <f>'BAR BB| Open rates'!M57*0.9</f>
        <v>81000</v>
      </c>
      <c r="K45" s="43">
        <f>'BAR BB| Open rates'!N57*0.9</f>
        <v>81000</v>
      </c>
      <c r="L45" s="43">
        <f>'BAR BB| Open rates'!O57*0.9</f>
        <v>81000</v>
      </c>
      <c r="M45" s="43">
        <f>'BAR BB| Open rates'!P57*0.9</f>
        <v>81000</v>
      </c>
      <c r="N45" s="43">
        <f>'BAR BB| Open rates'!Q57*0.9</f>
        <v>81000</v>
      </c>
      <c r="O45" s="43">
        <f>'BAR BB| Open rates'!R57*0.9</f>
        <v>81000</v>
      </c>
      <c r="P45" s="43">
        <f>'BAR BB| Open rates'!S57*0.9</f>
        <v>81000</v>
      </c>
      <c r="Q45" s="43">
        <f>'BAR BB| Open rates'!T57*0.9</f>
        <v>81000</v>
      </c>
      <c r="R45" s="43">
        <f>'BAR BB| Open rates'!U57*0.9</f>
        <v>81000</v>
      </c>
      <c r="S45" s="43">
        <f>'BAR BB| Open rates'!W57*0.9</f>
        <v>81000</v>
      </c>
    </row>
    <row r="46" spans="1:19" s="36" customFormat="1" ht="12" hidden="1" customHeight="1" x14ac:dyDescent="0.2">
      <c r="A46" s="237">
        <v>6</v>
      </c>
      <c r="B46" s="43" t="e">
        <f>'BAR BB| Open rates'!#REF!*0.9</f>
        <v>#REF!</v>
      </c>
      <c r="C46" s="43" t="e">
        <f>'BAR BB| Open rates'!#REF!*0.9</f>
        <v>#REF!</v>
      </c>
      <c r="D46" s="43" t="e">
        <f>'BAR BB| Open rates'!#REF!*0.9</f>
        <v>#REF!</v>
      </c>
      <c r="E46" s="43">
        <f>'BAR BB| Open rates'!G58*0.9</f>
        <v>83250</v>
      </c>
      <c r="F46" s="43"/>
      <c r="G46" s="43">
        <f>'BAR BB| Open rates'!I58*0.9</f>
        <v>83250</v>
      </c>
      <c r="H46" s="43">
        <f>'BAR BB| Open rates'!K58*0.9</f>
        <v>83250</v>
      </c>
      <c r="I46" s="43">
        <f>'BAR BB| Open rates'!L58*0.9</f>
        <v>83250</v>
      </c>
      <c r="J46" s="43">
        <f>'BAR BB| Open rates'!M58*0.9</f>
        <v>83250</v>
      </c>
      <c r="K46" s="43">
        <f>'BAR BB| Open rates'!N58*0.9</f>
        <v>83250</v>
      </c>
      <c r="L46" s="43">
        <f>'BAR BB| Open rates'!O58*0.9</f>
        <v>83250</v>
      </c>
      <c r="M46" s="43">
        <f>'BAR BB| Open rates'!P58*0.9</f>
        <v>83250</v>
      </c>
      <c r="N46" s="43">
        <f>'BAR BB| Open rates'!Q58*0.9</f>
        <v>83250</v>
      </c>
      <c r="O46" s="43">
        <f>'BAR BB| Open rates'!R58*0.9</f>
        <v>83250</v>
      </c>
      <c r="P46" s="43">
        <f>'BAR BB| Open rates'!S58*0.9</f>
        <v>83250</v>
      </c>
      <c r="Q46" s="43">
        <f>'BAR BB| Open rates'!T58*0.9</f>
        <v>83250</v>
      </c>
      <c r="R46" s="43">
        <f>'BAR BB| Open rates'!U58*0.9</f>
        <v>83250</v>
      </c>
      <c r="S46" s="43">
        <f>'BAR BB| Open rates'!W58*0.9</f>
        <v>83250</v>
      </c>
    </row>
    <row r="47" spans="1:19" s="36" customFormat="1" ht="12" hidden="1" customHeight="1" x14ac:dyDescent="0.2">
      <c r="A47" s="253"/>
      <c r="B47" s="164"/>
      <c r="C47" s="164"/>
      <c r="D47" s="164"/>
      <c r="E47" s="164"/>
      <c r="F47" s="164"/>
      <c r="G47" s="164"/>
      <c r="H47" s="164"/>
      <c r="I47" s="164"/>
      <c r="J47" s="164"/>
      <c r="K47" s="164"/>
      <c r="L47" s="164"/>
      <c r="M47" s="164"/>
      <c r="N47" s="164"/>
      <c r="O47" s="164"/>
      <c r="P47" s="164"/>
      <c r="Q47" s="164"/>
      <c r="R47" s="164"/>
      <c r="S47" s="164"/>
    </row>
    <row r="48" spans="1:19" s="33" customFormat="1" x14ac:dyDescent="0.2">
      <c r="A48" s="89"/>
    </row>
    <row r="49" spans="1:1" s="33" customFormat="1" ht="12.75" customHeight="1" x14ac:dyDescent="0.2">
      <c r="A49" s="330" t="s">
        <v>172</v>
      </c>
    </row>
    <row r="50" spans="1:1" s="33" customFormat="1" x14ac:dyDescent="0.2">
      <c r="A50" s="330"/>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7.25" customHeight="1" x14ac:dyDescent="0.2">
      <c r="A54" s="172" t="s">
        <v>389</v>
      </c>
    </row>
    <row r="55" spans="1:1" s="6" customFormat="1" ht="30.75" customHeight="1" x14ac:dyDescent="0.2">
      <c r="A55" s="172" t="s">
        <v>76</v>
      </c>
    </row>
    <row r="56" spans="1:1" s="6" customFormat="1" ht="25.5" customHeight="1" x14ac:dyDescent="0.2">
      <c r="A56" s="172" t="s">
        <v>77</v>
      </c>
    </row>
    <row r="57" spans="1:1" s="6" customFormat="1" ht="22.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4" t="s">
        <v>390</v>
      </c>
    </row>
    <row r="63" spans="1:1" s="33" customFormat="1" x14ac:dyDescent="0.2"/>
    <row r="64" spans="1:1" s="33" customFormat="1" x14ac:dyDescent="0.2">
      <c r="A64" s="171" t="s">
        <v>83</v>
      </c>
    </row>
    <row r="65" spans="1:1" s="33" customFormat="1" ht="30" customHeight="1" x14ac:dyDescent="0.2">
      <c r="A65" s="267" t="s">
        <v>393</v>
      </c>
    </row>
    <row r="66" spans="1:1" s="33" customFormat="1" ht="24" x14ac:dyDescent="0.2">
      <c r="A66" s="213" t="s">
        <v>392</v>
      </c>
    </row>
    <row r="67" spans="1:1" s="33" customFormat="1" x14ac:dyDescent="0.2"/>
    <row r="68" spans="1:1" s="33" customFormat="1" ht="24" x14ac:dyDescent="0.2">
      <c r="A68" s="287" t="s">
        <v>394</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623"/>
  <sheetViews>
    <sheetView workbookViewId="0">
      <selection activeCell="A34" sqref="A34"/>
    </sheetView>
  </sheetViews>
  <sheetFormatPr defaultColWidth="9.85546875" defaultRowHeight="12.75" x14ac:dyDescent="0.2"/>
  <cols>
    <col min="1" max="1" width="36.85546875" style="32" customWidth="1"/>
    <col min="2" max="16384" width="9.85546875" style="32"/>
  </cols>
  <sheetData>
    <row r="1" spans="1:13" x14ac:dyDescent="0.2">
      <c r="A1" s="63" t="s">
        <v>61</v>
      </c>
    </row>
    <row r="2" spans="1:13" x14ac:dyDescent="0.2">
      <c r="A2" s="11" t="s">
        <v>417</v>
      </c>
    </row>
    <row r="3" spans="1:13" s="33" customFormat="1" ht="24.75" customHeight="1" x14ac:dyDescent="0.2">
      <c r="A3" s="88" t="s">
        <v>62</v>
      </c>
      <c r="B3" s="115">
        <f>'BAR BB| Open rates'!F3</f>
        <v>45959</v>
      </c>
      <c r="C3" s="115">
        <f>'BAR BB| Open rates'!G3</f>
        <v>45962</v>
      </c>
      <c r="D3" s="115">
        <f>'BAR BB| Open rates'!H3</f>
        <v>45965</v>
      </c>
      <c r="E3" s="115">
        <f>'BAR BB| Open rates'!I3</f>
        <v>45966</v>
      </c>
      <c r="F3" s="115">
        <f>'BAR BB| Open rates'!J3</f>
        <v>45968</v>
      </c>
      <c r="G3" s="115">
        <f>'BAR BB| Open rates'!K3</f>
        <v>45970</v>
      </c>
      <c r="H3" s="115">
        <f>'BAR BB| Open rates'!L3</f>
        <v>45975</v>
      </c>
      <c r="I3" s="115">
        <f>'BAR BB| Open rates'!M3</f>
        <v>45977</v>
      </c>
      <c r="J3" s="115">
        <f>'BAR BB| Open rates'!N3</f>
        <v>45982</v>
      </c>
      <c r="K3" s="115">
        <f>'BAR BB| Open rates'!O3</f>
        <v>45984</v>
      </c>
      <c r="L3" s="115">
        <f>'BAR BB| Open rates'!P3</f>
        <v>45989</v>
      </c>
      <c r="M3" s="115">
        <f>'BAR BB| Open rates'!Q3</f>
        <v>45991</v>
      </c>
    </row>
    <row r="4" spans="1:13" s="33" customFormat="1" ht="24.75" customHeight="1" x14ac:dyDescent="0.2">
      <c r="A4" s="104"/>
      <c r="B4" s="115">
        <f>'BAR BB| Open rates'!F4</f>
        <v>45961</v>
      </c>
      <c r="C4" s="115">
        <f>'BAR BB| Open rates'!G4</f>
        <v>45964</v>
      </c>
      <c r="D4" s="115">
        <f>'BAR BB| Open rates'!H4</f>
        <v>45965</v>
      </c>
      <c r="E4" s="115">
        <f>'BAR BB| Open rates'!I4</f>
        <v>45967</v>
      </c>
      <c r="F4" s="115">
        <f>'BAR BB| Open rates'!J4</f>
        <v>45969</v>
      </c>
      <c r="G4" s="115">
        <f>'BAR BB| Open rates'!K4</f>
        <v>45974</v>
      </c>
      <c r="H4" s="115">
        <f>'BAR BB| Open rates'!L4</f>
        <v>45976</v>
      </c>
      <c r="I4" s="115">
        <f>'BAR BB| Open rates'!M4</f>
        <v>45981</v>
      </c>
      <c r="J4" s="115">
        <f>'BAR BB| Open rates'!N4</f>
        <v>45983</v>
      </c>
      <c r="K4" s="115">
        <f>'BAR BB| Open rates'!O4</f>
        <v>45988</v>
      </c>
      <c r="L4" s="115">
        <f>'BAR BB| Open rates'!P4</f>
        <v>45990</v>
      </c>
      <c r="M4" s="115">
        <f>'BAR BB| Open rates'!Q4</f>
        <v>45991</v>
      </c>
    </row>
    <row r="5" spans="1:13" s="36" customFormat="1" ht="12" customHeight="1" x14ac:dyDescent="0.2">
      <c r="A5" s="184" t="s">
        <v>63</v>
      </c>
    </row>
    <row r="6" spans="1:13" s="36" customFormat="1" ht="12" customHeight="1" x14ac:dyDescent="0.2">
      <c r="A6" s="183">
        <v>1</v>
      </c>
      <c r="B6" s="43">
        <f>'BAR BB| Open rates'!F6*0.9</f>
        <v>23220</v>
      </c>
      <c r="C6" s="43">
        <f>'BAR BB| Open rates'!G6*0.9</f>
        <v>23220</v>
      </c>
      <c r="D6" s="43">
        <f>'BAR BB| Open rates'!H6*0.9</f>
        <v>16920</v>
      </c>
      <c r="E6" s="43">
        <f>'BAR BB| Open rates'!I6*0.9</f>
        <v>14940</v>
      </c>
      <c r="F6" s="43">
        <f>'BAR BB| Open rates'!J6*0.9</f>
        <v>13410</v>
      </c>
      <c r="G6" s="43">
        <f>'BAR BB| Open rates'!K6*0.9</f>
        <v>11610</v>
      </c>
      <c r="H6" s="43">
        <f>'BAR BB| Open rates'!L6*0.9</f>
        <v>13410</v>
      </c>
      <c r="I6" s="43">
        <f>'BAR BB| Open rates'!M6*0.9</f>
        <v>11610</v>
      </c>
      <c r="J6" s="43">
        <f>'BAR BB| Open rates'!N6*0.9</f>
        <v>13410</v>
      </c>
      <c r="K6" s="43">
        <f>'BAR BB| Open rates'!O6*0.9</f>
        <v>11610</v>
      </c>
      <c r="L6" s="43">
        <f>'BAR BB| Open rates'!P6*0.9</f>
        <v>13410</v>
      </c>
      <c r="M6" s="43">
        <f>'BAR BB| Open rates'!Q6*0.9</f>
        <v>11610</v>
      </c>
    </row>
    <row r="7" spans="1:13" s="36" customFormat="1" ht="12" customHeight="1" x14ac:dyDescent="0.2">
      <c r="A7" s="183">
        <v>2</v>
      </c>
      <c r="B7" s="43">
        <f>'BAR BB| Open rates'!F7*0.9</f>
        <v>25470</v>
      </c>
      <c r="C7" s="43">
        <f>'BAR BB| Open rates'!G7*0.9</f>
        <v>25470</v>
      </c>
      <c r="D7" s="43">
        <f>'BAR BB| Open rates'!H7*0.9</f>
        <v>19170</v>
      </c>
      <c r="E7" s="43">
        <f>'BAR BB| Open rates'!I7*0.9</f>
        <v>17190</v>
      </c>
      <c r="F7" s="43">
        <f>'BAR BB| Open rates'!J7*0.9</f>
        <v>15660</v>
      </c>
      <c r="G7" s="43">
        <f>'BAR BB| Open rates'!K7*0.9</f>
        <v>13860</v>
      </c>
      <c r="H7" s="43">
        <f>'BAR BB| Open rates'!L7*0.9</f>
        <v>15660</v>
      </c>
      <c r="I7" s="43">
        <f>'BAR BB| Open rates'!M7*0.9</f>
        <v>13860</v>
      </c>
      <c r="J7" s="43">
        <f>'BAR BB| Open rates'!N7*0.9</f>
        <v>15660</v>
      </c>
      <c r="K7" s="43">
        <f>'BAR BB| Open rates'!O7*0.9</f>
        <v>13860</v>
      </c>
      <c r="L7" s="43">
        <f>'BAR BB| Open rates'!P7*0.9</f>
        <v>15660</v>
      </c>
      <c r="M7" s="43">
        <f>'BAR BB| Open rates'!Q7*0.9</f>
        <v>13860</v>
      </c>
    </row>
    <row r="8" spans="1:13" s="36" customFormat="1" ht="12" customHeight="1" x14ac:dyDescent="0.2">
      <c r="A8" s="236" t="s">
        <v>175</v>
      </c>
      <c r="B8" s="43"/>
      <c r="C8" s="43"/>
      <c r="D8" s="43"/>
      <c r="E8" s="43"/>
      <c r="F8" s="43"/>
      <c r="G8" s="43"/>
      <c r="H8" s="43"/>
      <c r="I8" s="43"/>
      <c r="J8" s="43"/>
      <c r="K8" s="43"/>
      <c r="L8" s="43"/>
      <c r="M8" s="43"/>
    </row>
    <row r="9" spans="1:13" s="36" customFormat="1" ht="12" customHeight="1" x14ac:dyDescent="0.2">
      <c r="A9" s="237">
        <v>1</v>
      </c>
      <c r="B9" s="43">
        <f>'BAR BB| Open rates'!F9*0.9</f>
        <v>25920</v>
      </c>
      <c r="C9" s="43">
        <f>'BAR BB| Open rates'!G9*0.9</f>
        <v>25920</v>
      </c>
      <c r="D9" s="43">
        <f>'BAR BB| Open rates'!H9*0.9</f>
        <v>19620</v>
      </c>
      <c r="E9" s="43">
        <f>'BAR BB| Open rates'!I9*0.9</f>
        <v>17640</v>
      </c>
      <c r="F9" s="43">
        <f>'BAR BB| Open rates'!J9*0.9</f>
        <v>16110</v>
      </c>
      <c r="G9" s="43">
        <f>'BAR BB| Open rates'!K9*0.9</f>
        <v>14310</v>
      </c>
      <c r="H9" s="43">
        <f>'BAR BB| Open rates'!L9*0.9</f>
        <v>16110</v>
      </c>
      <c r="I9" s="43">
        <f>'BAR BB| Open rates'!M9*0.9</f>
        <v>14310</v>
      </c>
      <c r="J9" s="43">
        <f>'BAR BB| Open rates'!N9*0.9</f>
        <v>16110</v>
      </c>
      <c r="K9" s="43">
        <f>'BAR BB| Open rates'!O9*0.9</f>
        <v>14310</v>
      </c>
      <c r="L9" s="43">
        <f>'BAR BB| Open rates'!P9*0.9</f>
        <v>16110</v>
      </c>
      <c r="M9" s="43">
        <f>'BAR BB| Open rates'!Q9*0.9</f>
        <v>14310</v>
      </c>
    </row>
    <row r="10" spans="1:13" s="36" customFormat="1" ht="12" customHeight="1" x14ac:dyDescent="0.2">
      <c r="A10" s="237">
        <v>2</v>
      </c>
      <c r="B10" s="43">
        <f>'BAR BB| Open rates'!F10*0.9</f>
        <v>28170</v>
      </c>
      <c r="C10" s="43">
        <f>'BAR BB| Open rates'!G10*0.9</f>
        <v>28170</v>
      </c>
      <c r="D10" s="43">
        <f>'BAR BB| Open rates'!H10*0.9</f>
        <v>21870</v>
      </c>
      <c r="E10" s="43">
        <f>'BAR BB| Open rates'!I10*0.9</f>
        <v>19890</v>
      </c>
      <c r="F10" s="43">
        <f>'BAR BB| Open rates'!J10*0.9</f>
        <v>18360</v>
      </c>
      <c r="G10" s="43">
        <f>'BAR BB| Open rates'!K10*0.9</f>
        <v>16560</v>
      </c>
      <c r="H10" s="43">
        <f>'BAR BB| Open rates'!L10*0.9</f>
        <v>18360</v>
      </c>
      <c r="I10" s="43">
        <f>'BAR BB| Open rates'!M10*0.9</f>
        <v>16560</v>
      </c>
      <c r="J10" s="43">
        <f>'BAR BB| Open rates'!N10*0.9</f>
        <v>18360</v>
      </c>
      <c r="K10" s="43">
        <f>'BAR BB| Open rates'!O10*0.9</f>
        <v>16560</v>
      </c>
      <c r="L10" s="43">
        <f>'BAR BB| Open rates'!P10*0.9</f>
        <v>18360</v>
      </c>
      <c r="M10" s="43">
        <f>'BAR BB| Open rates'!Q10*0.9</f>
        <v>16560</v>
      </c>
    </row>
    <row r="11" spans="1:13" s="36" customFormat="1" ht="12" customHeight="1" x14ac:dyDescent="0.2">
      <c r="A11" s="236" t="s">
        <v>176</v>
      </c>
      <c r="B11" s="43"/>
      <c r="C11" s="43"/>
      <c r="D11" s="43"/>
      <c r="E11" s="43"/>
      <c r="F11" s="43"/>
      <c r="G11" s="43"/>
      <c r="H11" s="43"/>
      <c r="I11" s="43"/>
      <c r="J11" s="43"/>
      <c r="K11" s="43"/>
      <c r="L11" s="43"/>
      <c r="M11" s="43"/>
    </row>
    <row r="12" spans="1:13" s="36" customFormat="1" ht="12" customHeight="1" x14ac:dyDescent="0.2">
      <c r="A12" s="237">
        <v>1</v>
      </c>
      <c r="B12" s="43">
        <f>'BAR BB| Open rates'!F12*0.9</f>
        <v>29430</v>
      </c>
      <c r="C12" s="43">
        <f>'BAR BB| Open rates'!G12*0.9</f>
        <v>29430</v>
      </c>
      <c r="D12" s="43">
        <f>'BAR BB| Open rates'!H12*0.9</f>
        <v>23130</v>
      </c>
      <c r="E12" s="43">
        <f>'BAR BB| Open rates'!I12*0.9</f>
        <v>21150</v>
      </c>
      <c r="F12" s="43">
        <f>'BAR BB| Open rates'!J12*0.9</f>
        <v>19620</v>
      </c>
      <c r="G12" s="43">
        <f>'BAR BB| Open rates'!K12*0.9</f>
        <v>17820</v>
      </c>
      <c r="H12" s="43">
        <f>'BAR BB| Open rates'!L12*0.9</f>
        <v>19620</v>
      </c>
      <c r="I12" s="43">
        <f>'BAR BB| Open rates'!M12*0.9</f>
        <v>17820</v>
      </c>
      <c r="J12" s="43">
        <f>'BAR BB| Open rates'!N12*0.9</f>
        <v>19620</v>
      </c>
      <c r="K12" s="43">
        <f>'BAR BB| Open rates'!O12*0.9</f>
        <v>17820</v>
      </c>
      <c r="L12" s="43">
        <f>'BAR BB| Open rates'!P12*0.9</f>
        <v>19620</v>
      </c>
      <c r="M12" s="43">
        <f>'BAR BB| Open rates'!Q12*0.9</f>
        <v>17820</v>
      </c>
    </row>
    <row r="13" spans="1:13" s="36" customFormat="1" ht="12" customHeight="1" x14ac:dyDescent="0.2">
      <c r="A13" s="237">
        <v>2</v>
      </c>
      <c r="B13" s="43">
        <f>'BAR BB| Open rates'!F13*0.9</f>
        <v>31680</v>
      </c>
      <c r="C13" s="43">
        <f>'BAR BB| Open rates'!G13*0.9</f>
        <v>31680</v>
      </c>
      <c r="D13" s="43">
        <f>'BAR BB| Open rates'!H13*0.9</f>
        <v>25380</v>
      </c>
      <c r="E13" s="43">
        <f>'BAR BB| Open rates'!I13*0.9</f>
        <v>23400</v>
      </c>
      <c r="F13" s="43">
        <f>'BAR BB| Open rates'!J13*0.9</f>
        <v>21870</v>
      </c>
      <c r="G13" s="43">
        <f>'BAR BB| Open rates'!K13*0.9</f>
        <v>20070</v>
      </c>
      <c r="H13" s="43">
        <f>'BAR BB| Open rates'!L13*0.9</f>
        <v>21870</v>
      </c>
      <c r="I13" s="43">
        <f>'BAR BB| Open rates'!M13*0.9</f>
        <v>20070</v>
      </c>
      <c r="J13" s="43">
        <f>'BAR BB| Open rates'!N13*0.9</f>
        <v>21870</v>
      </c>
      <c r="K13" s="43">
        <f>'BAR BB| Open rates'!O13*0.9</f>
        <v>20070</v>
      </c>
      <c r="L13" s="43">
        <f>'BAR BB| Open rates'!P13*0.9</f>
        <v>21870</v>
      </c>
      <c r="M13" s="43">
        <f>'BAR BB| Open rates'!Q13*0.9</f>
        <v>20070</v>
      </c>
    </row>
    <row r="14" spans="1:13" s="33" customFormat="1" x14ac:dyDescent="0.2">
      <c r="A14" s="89"/>
    </row>
    <row r="15" spans="1:13" s="33" customFormat="1" x14ac:dyDescent="0.2">
      <c r="A15" s="330" t="s">
        <v>172</v>
      </c>
    </row>
    <row r="16" spans="1:13" s="33" customFormat="1" x14ac:dyDescent="0.2">
      <c r="A16" s="330"/>
    </row>
    <row r="17" spans="1:1" s="33" customFormat="1" x14ac:dyDescent="0.2">
      <c r="A17" s="294"/>
    </row>
    <row r="18" spans="1:1" s="33" customFormat="1" ht="33.75" customHeight="1" x14ac:dyDescent="0.2">
      <c r="A18" s="348" t="s">
        <v>277</v>
      </c>
    </row>
    <row r="19" spans="1:1" s="33" customFormat="1" ht="36" customHeight="1" x14ac:dyDescent="0.2">
      <c r="A19" s="348"/>
    </row>
    <row r="20" spans="1:1" s="33" customFormat="1" ht="36.75" customHeight="1" x14ac:dyDescent="0.2">
      <c r="A20" s="348"/>
    </row>
    <row r="21" spans="1:1" s="33" customFormat="1" ht="91.5" customHeight="1" x14ac:dyDescent="0.2">
      <c r="A21" s="348"/>
    </row>
    <row r="22" spans="1:1" s="33" customFormat="1" x14ac:dyDescent="0.2">
      <c r="A22" s="293"/>
    </row>
    <row r="23" spans="1:1" s="6" customFormat="1" ht="12" x14ac:dyDescent="0.2">
      <c r="A23" s="174" t="s">
        <v>74</v>
      </c>
    </row>
    <row r="24" spans="1:1" s="6" customFormat="1" ht="12" x14ac:dyDescent="0.2">
      <c r="A24" s="172" t="s">
        <v>75</v>
      </c>
    </row>
    <row r="25" spans="1:1" s="6" customFormat="1" ht="12" x14ac:dyDescent="0.2">
      <c r="A25" s="172" t="s">
        <v>383</v>
      </c>
    </row>
    <row r="26" spans="1:1" s="6" customFormat="1" ht="24" x14ac:dyDescent="0.2">
      <c r="A26" s="173" t="s">
        <v>76</v>
      </c>
    </row>
    <row r="27" spans="1:1" s="6" customFormat="1" ht="24" x14ac:dyDescent="0.2">
      <c r="A27" s="173" t="s">
        <v>77</v>
      </c>
    </row>
    <row r="28" spans="1:1" s="6" customFormat="1" ht="24" x14ac:dyDescent="0.2">
      <c r="A28" s="173" t="s">
        <v>78</v>
      </c>
    </row>
    <row r="29" spans="1:1" s="36" customFormat="1" ht="36" x14ac:dyDescent="0.2">
      <c r="A29" s="175" t="s">
        <v>79</v>
      </c>
    </row>
    <row r="30" spans="1:1" s="36" customFormat="1" ht="24" x14ac:dyDescent="0.2">
      <c r="A30" s="175" t="s">
        <v>187</v>
      </c>
    </row>
    <row r="31" spans="1:1" s="33" customFormat="1" ht="26.25" customHeight="1" x14ac:dyDescent="0.2">
      <c r="A31" s="291"/>
    </row>
    <row r="32" spans="1:1" s="33" customFormat="1" x14ac:dyDescent="0.2">
      <c r="A32" s="171" t="s">
        <v>81</v>
      </c>
    </row>
    <row r="33" spans="1:1" s="33" customFormat="1" x14ac:dyDescent="0.2">
      <c r="A33" s="15" t="s">
        <v>401</v>
      </c>
    </row>
    <row r="34" spans="1:1" s="33" customFormat="1" ht="63.75" x14ac:dyDescent="0.2">
      <c r="A34" s="289" t="s">
        <v>437</v>
      </c>
    </row>
    <row r="35" spans="1:1" s="33" customFormat="1" x14ac:dyDescent="0.2">
      <c r="A35" s="171" t="s">
        <v>83</v>
      </c>
    </row>
    <row r="36" spans="1:1" s="33" customFormat="1" ht="24" x14ac:dyDescent="0.2">
      <c r="A36" s="267" t="s">
        <v>414</v>
      </c>
    </row>
    <row r="37" spans="1:1" s="33" customFormat="1" ht="24" x14ac:dyDescent="0.2">
      <c r="A37" s="213" t="s">
        <v>415</v>
      </c>
    </row>
    <row r="38" spans="1:1" s="33" customFormat="1" ht="30" x14ac:dyDescent="0.2">
      <c r="A38" s="310" t="s">
        <v>402</v>
      </c>
    </row>
    <row r="39" spans="1:1" s="33" customFormat="1" ht="45" x14ac:dyDescent="0.2">
      <c r="A39" s="311" t="s">
        <v>403</v>
      </c>
    </row>
    <row r="40" spans="1:1" s="33" customFormat="1" ht="45" x14ac:dyDescent="0.2">
      <c r="A40" s="311" t="s">
        <v>430</v>
      </c>
    </row>
    <row r="41" spans="1:1" s="33" customFormat="1" ht="60" x14ac:dyDescent="0.2">
      <c r="A41" s="311" t="s">
        <v>431</v>
      </c>
    </row>
    <row r="42" spans="1:1" s="33" customFormat="1" ht="45" x14ac:dyDescent="0.2">
      <c r="A42" s="311" t="s">
        <v>432</v>
      </c>
    </row>
    <row r="43" spans="1:1" s="33" customFormat="1" ht="30" x14ac:dyDescent="0.2">
      <c r="A43" s="311" t="s">
        <v>433</v>
      </c>
    </row>
    <row r="44" spans="1:1" s="33" customFormat="1" ht="75" x14ac:dyDescent="0.2">
      <c r="A44" s="311" t="s">
        <v>404</v>
      </c>
    </row>
    <row r="45" spans="1:1" s="33" customFormat="1" ht="75" x14ac:dyDescent="0.2">
      <c r="A45" s="311" t="s">
        <v>405</v>
      </c>
    </row>
    <row r="46" spans="1:1" s="33" customFormat="1" ht="30" x14ac:dyDescent="0.2">
      <c r="A46" s="311" t="s">
        <v>406</v>
      </c>
    </row>
    <row r="47" spans="1:1" s="33" customFormat="1" ht="15" x14ac:dyDescent="0.2">
      <c r="A47" s="311"/>
    </row>
    <row r="48" spans="1:1" s="33" customFormat="1" ht="75" x14ac:dyDescent="0.2">
      <c r="A48" s="311" t="s">
        <v>407</v>
      </c>
    </row>
    <row r="49" spans="1:1" s="33" customFormat="1" ht="30" x14ac:dyDescent="0.2">
      <c r="A49" s="311" t="s">
        <v>408</v>
      </c>
    </row>
    <row r="50" spans="1:1" s="33" customFormat="1" ht="75" x14ac:dyDescent="0.2">
      <c r="A50" s="290" t="s">
        <v>409</v>
      </c>
    </row>
    <row r="51" spans="1:1" s="33" customFormat="1" ht="60" x14ac:dyDescent="0.2">
      <c r="A51" s="290" t="s">
        <v>410</v>
      </c>
    </row>
    <row r="52" spans="1:1" s="33" customFormat="1" ht="75" x14ac:dyDescent="0.2">
      <c r="A52" s="290" t="s">
        <v>416</v>
      </c>
    </row>
    <row r="53" spans="1:1" s="33" customFormat="1" ht="15" x14ac:dyDescent="0.2">
      <c r="A53" s="290"/>
    </row>
    <row r="54" spans="1:1" s="33" customFormat="1" ht="15" x14ac:dyDescent="0.2">
      <c r="A54" s="290"/>
    </row>
    <row r="55" spans="1:1" s="33" customFormat="1" ht="15" x14ac:dyDescent="0.2">
      <c r="A55" s="290"/>
    </row>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sheetData>
  <mergeCells count="2">
    <mergeCell ref="A15:A16"/>
    <mergeCell ref="A18:A2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Q626"/>
  <sheetViews>
    <sheetView topLeftCell="A46" workbookViewId="0">
      <selection activeCell="A39" sqref="A39:A53"/>
    </sheetView>
  </sheetViews>
  <sheetFormatPr defaultColWidth="9.85546875" defaultRowHeight="12.75" x14ac:dyDescent="0.2"/>
  <cols>
    <col min="1" max="1" width="38.5703125" style="32" customWidth="1"/>
    <col min="2" max="16384" width="9.85546875" style="32"/>
  </cols>
  <sheetData>
    <row r="1" spans="1:17" x14ac:dyDescent="0.2">
      <c r="A1" s="63" t="s">
        <v>61</v>
      </c>
    </row>
    <row r="2" spans="1:17" x14ac:dyDescent="0.2">
      <c r="A2" s="11" t="s">
        <v>419</v>
      </c>
    </row>
    <row r="3" spans="1:17" x14ac:dyDescent="0.2">
      <c r="A3" s="11" t="s">
        <v>276</v>
      </c>
    </row>
    <row r="4" spans="1:17"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row>
    <row r="5" spans="1:17"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row>
    <row r="6" spans="1:17" s="36" customFormat="1" ht="12" customHeight="1" x14ac:dyDescent="0.2">
      <c r="A6" s="184" t="s">
        <v>63</v>
      </c>
    </row>
    <row r="7" spans="1:17" s="36" customFormat="1" ht="12" customHeight="1" x14ac:dyDescent="0.2">
      <c r="A7" s="183">
        <v>1</v>
      </c>
      <c r="B7" s="57">
        <f>('BAR BB| Open rates'!B6*0.9)*0.87</f>
        <v>23333.4</v>
      </c>
      <c r="C7" s="57">
        <f>('BAR BB| Open rates'!C6*0.9)*0.87</f>
        <v>20201.400000000001</v>
      </c>
      <c r="D7" s="57">
        <f>('BAR BB| Open rates'!D6*0.9)*0.87</f>
        <v>20201.400000000001</v>
      </c>
      <c r="E7" s="57">
        <f>('BAR BB| Open rates'!E6*0.9)*0.87</f>
        <v>23333.4</v>
      </c>
      <c r="F7" s="57">
        <f>('BAR BB| Open rates'!F6*0.9)*0.87</f>
        <v>20201.400000000001</v>
      </c>
      <c r="G7" s="57">
        <f>('BAR BB| Open rates'!G6*0.9)*0.87</f>
        <v>20201.400000000001</v>
      </c>
      <c r="H7" s="57">
        <f>('BAR BB| Open rates'!H6*0.9)*0.87</f>
        <v>14720.4</v>
      </c>
      <c r="I7" s="57">
        <f>('BAR BB| Open rates'!I6*0.9)*0.87</f>
        <v>12997.8</v>
      </c>
      <c r="J7" s="57">
        <f>('BAR BB| Open rates'!J6*0.9)*0.87</f>
        <v>11666.7</v>
      </c>
      <c r="K7" s="57">
        <f>('BAR BB| Open rates'!K6*0.9)*0.87</f>
        <v>10100.700000000001</v>
      </c>
      <c r="L7" s="57">
        <f>('BAR BB| Open rates'!L6*0.9)*0.87</f>
        <v>11666.7</v>
      </c>
      <c r="M7" s="57">
        <f>('BAR BB| Open rates'!M6*0.9)*0.87</f>
        <v>10100.700000000001</v>
      </c>
      <c r="N7" s="57">
        <f>('BAR BB| Open rates'!N6*0.9)*0.87</f>
        <v>11666.7</v>
      </c>
      <c r="O7" s="57">
        <f>('BAR BB| Open rates'!O6*0.9)*0.87</f>
        <v>10100.700000000001</v>
      </c>
      <c r="P7" s="57">
        <f>('BAR BB| Open rates'!P6*0.9)*0.87</f>
        <v>11666.7</v>
      </c>
      <c r="Q7" s="57">
        <f>('BAR BB| Open rates'!Q6*0.9)*0.87</f>
        <v>10100.700000000001</v>
      </c>
    </row>
    <row r="8" spans="1:17" s="36" customFormat="1" ht="12" customHeight="1" x14ac:dyDescent="0.2">
      <c r="A8" s="183">
        <v>2</v>
      </c>
      <c r="B8" s="57">
        <f>('BAR BB| Open rates'!B7*0.9)*0.87</f>
        <v>25290.9</v>
      </c>
      <c r="C8" s="57">
        <f>('BAR BB| Open rates'!C7*0.9)*0.87</f>
        <v>22158.9</v>
      </c>
      <c r="D8" s="57">
        <f>('BAR BB| Open rates'!D7*0.9)*0.87</f>
        <v>22158.9</v>
      </c>
      <c r="E8" s="57">
        <f>('BAR BB| Open rates'!E7*0.9)*0.87</f>
        <v>25290.9</v>
      </c>
      <c r="F8" s="57">
        <f>('BAR BB| Open rates'!F7*0.9)*0.87</f>
        <v>22158.9</v>
      </c>
      <c r="G8" s="57">
        <f>('BAR BB| Open rates'!G7*0.9)*0.87</f>
        <v>22158.9</v>
      </c>
      <c r="H8" s="57">
        <f>('BAR BB| Open rates'!H7*0.9)*0.87</f>
        <v>16677.900000000001</v>
      </c>
      <c r="I8" s="57">
        <f>('BAR BB| Open rates'!I7*0.9)*0.87</f>
        <v>14955.3</v>
      </c>
      <c r="J8" s="57">
        <f>('BAR BB| Open rates'!J7*0.9)*0.87</f>
        <v>13624.2</v>
      </c>
      <c r="K8" s="57">
        <f>('BAR BB| Open rates'!K7*0.9)*0.87</f>
        <v>12058.2</v>
      </c>
      <c r="L8" s="57">
        <f>('BAR BB| Open rates'!L7*0.9)*0.87</f>
        <v>13624.2</v>
      </c>
      <c r="M8" s="57">
        <f>('BAR BB| Open rates'!M7*0.9)*0.87</f>
        <v>12058.2</v>
      </c>
      <c r="N8" s="57">
        <f>('BAR BB| Open rates'!N7*0.9)*0.87</f>
        <v>13624.2</v>
      </c>
      <c r="O8" s="57">
        <f>('BAR BB| Open rates'!O7*0.9)*0.87</f>
        <v>12058.2</v>
      </c>
      <c r="P8" s="57">
        <f>('BAR BB| Open rates'!P7*0.9)*0.87</f>
        <v>13624.2</v>
      </c>
      <c r="Q8" s="57">
        <f>('BAR BB| Open rates'!Q7*0.9)*0.87</f>
        <v>12058.2</v>
      </c>
    </row>
    <row r="9" spans="1:17" s="36" customFormat="1" ht="12" customHeight="1" x14ac:dyDescent="0.2">
      <c r="A9" s="236" t="s">
        <v>175</v>
      </c>
      <c r="B9" s="43"/>
      <c r="C9" s="43"/>
      <c r="D9" s="43"/>
      <c r="E9" s="43"/>
      <c r="F9" s="43"/>
      <c r="G9" s="43"/>
      <c r="H9" s="43"/>
      <c r="I9" s="43"/>
      <c r="J9" s="43"/>
      <c r="K9" s="43"/>
      <c r="L9" s="43"/>
      <c r="M9" s="43"/>
      <c r="N9" s="43"/>
      <c r="O9" s="43"/>
      <c r="P9" s="43"/>
      <c r="Q9" s="43"/>
    </row>
    <row r="10" spans="1:17" s="36" customFormat="1" ht="12" customHeight="1" x14ac:dyDescent="0.2">
      <c r="A10" s="237">
        <v>1</v>
      </c>
      <c r="B10" s="57">
        <f>('BAR BB| Open rates'!B9*0.9)*0.87</f>
        <v>25682.400000000001</v>
      </c>
      <c r="C10" s="57">
        <f>('BAR BB| Open rates'!C9*0.9)*0.87</f>
        <v>22550.400000000001</v>
      </c>
      <c r="D10" s="57">
        <f>('BAR BB| Open rates'!D9*0.9)*0.87</f>
        <v>22550.400000000001</v>
      </c>
      <c r="E10" s="57">
        <f>('BAR BB| Open rates'!E9*0.9)*0.87</f>
        <v>25682.400000000001</v>
      </c>
      <c r="F10" s="57">
        <f>('BAR BB| Open rates'!F9*0.9)*0.87</f>
        <v>22550.400000000001</v>
      </c>
      <c r="G10" s="57">
        <f>('BAR BB| Open rates'!G9*0.9)*0.87</f>
        <v>22550.400000000001</v>
      </c>
      <c r="H10" s="57">
        <f>('BAR BB| Open rates'!H9*0.9)*0.87</f>
        <v>17069.400000000001</v>
      </c>
      <c r="I10" s="57">
        <f>('BAR BB| Open rates'!I9*0.9)*0.87</f>
        <v>15346.8</v>
      </c>
      <c r="J10" s="57">
        <f>('BAR BB| Open rates'!J9*0.9)*0.87</f>
        <v>14015.7</v>
      </c>
      <c r="K10" s="57">
        <f>('BAR BB| Open rates'!K9*0.9)*0.87</f>
        <v>12449.7</v>
      </c>
      <c r="L10" s="57">
        <f>('BAR BB| Open rates'!L9*0.9)*0.87</f>
        <v>14015.7</v>
      </c>
      <c r="M10" s="57">
        <f>('BAR BB| Open rates'!M9*0.9)*0.87</f>
        <v>12449.7</v>
      </c>
      <c r="N10" s="57">
        <f>('BAR BB| Open rates'!N9*0.9)*0.87</f>
        <v>14015.7</v>
      </c>
      <c r="O10" s="57">
        <f>('BAR BB| Open rates'!O9*0.9)*0.87</f>
        <v>12449.7</v>
      </c>
      <c r="P10" s="57">
        <f>('BAR BB| Open rates'!P9*0.9)*0.87</f>
        <v>14015.7</v>
      </c>
      <c r="Q10" s="57">
        <f>('BAR BB| Open rates'!Q9*0.9)*0.87</f>
        <v>12449.7</v>
      </c>
    </row>
    <row r="11" spans="1:17" s="36" customFormat="1" ht="12" customHeight="1" x14ac:dyDescent="0.2">
      <c r="A11" s="237">
        <v>2</v>
      </c>
      <c r="B11" s="57">
        <f>('BAR BB| Open rates'!B10*0.9)*0.87</f>
        <v>27639.9</v>
      </c>
      <c r="C11" s="57">
        <f>('BAR BB| Open rates'!C10*0.9)*0.87</f>
        <v>24507.9</v>
      </c>
      <c r="D11" s="57">
        <f>('BAR BB| Open rates'!D10*0.9)*0.87</f>
        <v>24507.9</v>
      </c>
      <c r="E11" s="57">
        <f>('BAR BB| Open rates'!E10*0.9)*0.87</f>
        <v>27639.9</v>
      </c>
      <c r="F11" s="57">
        <f>('BAR BB| Open rates'!F10*0.9)*0.87</f>
        <v>24507.9</v>
      </c>
      <c r="G11" s="57">
        <f>('BAR BB| Open rates'!G10*0.9)*0.87</f>
        <v>24507.9</v>
      </c>
      <c r="H11" s="57">
        <f>('BAR BB| Open rates'!H10*0.9)*0.87</f>
        <v>19026.900000000001</v>
      </c>
      <c r="I11" s="57">
        <f>('BAR BB| Open rates'!I10*0.9)*0.87</f>
        <v>17304.3</v>
      </c>
      <c r="J11" s="57">
        <f>('BAR BB| Open rates'!J10*0.9)*0.87</f>
        <v>15973.2</v>
      </c>
      <c r="K11" s="57">
        <f>('BAR BB| Open rates'!K10*0.9)*0.87</f>
        <v>14407.2</v>
      </c>
      <c r="L11" s="57">
        <f>('BAR BB| Open rates'!L10*0.9)*0.87</f>
        <v>15973.2</v>
      </c>
      <c r="M11" s="57">
        <f>('BAR BB| Open rates'!M10*0.9)*0.87</f>
        <v>14407.2</v>
      </c>
      <c r="N11" s="57">
        <f>('BAR BB| Open rates'!N10*0.9)*0.87</f>
        <v>15973.2</v>
      </c>
      <c r="O11" s="57">
        <f>('BAR BB| Open rates'!O10*0.9)*0.87</f>
        <v>14407.2</v>
      </c>
      <c r="P11" s="57">
        <f>('BAR BB| Open rates'!P10*0.9)*0.87</f>
        <v>15973.2</v>
      </c>
      <c r="Q11" s="57">
        <f>('BAR BB| Open rates'!Q10*0.9)*0.87</f>
        <v>14407.2</v>
      </c>
    </row>
    <row r="12" spans="1:17" s="36" customFormat="1" ht="12" customHeight="1" x14ac:dyDescent="0.2">
      <c r="A12" s="236" t="s">
        <v>176</v>
      </c>
      <c r="B12" s="43"/>
      <c r="C12" s="43"/>
      <c r="D12" s="43"/>
      <c r="E12" s="43"/>
      <c r="F12" s="43"/>
      <c r="G12" s="43"/>
      <c r="H12" s="43"/>
      <c r="I12" s="43"/>
      <c r="J12" s="43"/>
      <c r="K12" s="43"/>
      <c r="L12" s="43"/>
      <c r="M12" s="43"/>
      <c r="N12" s="43"/>
      <c r="O12" s="43"/>
      <c r="P12" s="43"/>
      <c r="Q12" s="43"/>
    </row>
    <row r="13" spans="1:17" s="36" customFormat="1" ht="12" customHeight="1" x14ac:dyDescent="0.2">
      <c r="A13" s="237">
        <v>1</v>
      </c>
      <c r="B13" s="57">
        <f>('BAR BB| Open rates'!B12*0.9)*0.87</f>
        <v>28736.1</v>
      </c>
      <c r="C13" s="57">
        <f>('BAR BB| Open rates'!C12*0.9)*0.87</f>
        <v>25604.1</v>
      </c>
      <c r="D13" s="57">
        <f>('BAR BB| Open rates'!D12*0.9)*0.87</f>
        <v>25604.1</v>
      </c>
      <c r="E13" s="57">
        <f>('BAR BB| Open rates'!E12*0.9)*0.87</f>
        <v>28736.1</v>
      </c>
      <c r="F13" s="57">
        <f>('BAR BB| Open rates'!F12*0.9)*0.87</f>
        <v>25604.1</v>
      </c>
      <c r="G13" s="57">
        <f>('BAR BB| Open rates'!G12*0.9)*0.87</f>
        <v>25604.1</v>
      </c>
      <c r="H13" s="57">
        <f>('BAR BB| Open rates'!H12*0.9)*0.87</f>
        <v>20123.099999999999</v>
      </c>
      <c r="I13" s="57">
        <f>('BAR BB| Open rates'!I12*0.9)*0.87</f>
        <v>18400.5</v>
      </c>
      <c r="J13" s="57">
        <f>('BAR BB| Open rates'!J12*0.9)*0.87</f>
        <v>17069.400000000001</v>
      </c>
      <c r="K13" s="57">
        <f>('BAR BB| Open rates'!K12*0.9)*0.87</f>
        <v>15503.4</v>
      </c>
      <c r="L13" s="57">
        <f>('BAR BB| Open rates'!L12*0.9)*0.87</f>
        <v>17069.400000000001</v>
      </c>
      <c r="M13" s="57">
        <f>('BAR BB| Open rates'!M12*0.9)*0.87</f>
        <v>15503.4</v>
      </c>
      <c r="N13" s="57">
        <f>('BAR BB| Open rates'!N12*0.9)*0.87</f>
        <v>17069.400000000001</v>
      </c>
      <c r="O13" s="57">
        <f>('BAR BB| Open rates'!O12*0.9)*0.87</f>
        <v>15503.4</v>
      </c>
      <c r="P13" s="57">
        <f>('BAR BB| Open rates'!P12*0.9)*0.87</f>
        <v>17069.400000000001</v>
      </c>
      <c r="Q13" s="57">
        <f>('BAR BB| Open rates'!Q12*0.9)*0.87</f>
        <v>15503.4</v>
      </c>
    </row>
    <row r="14" spans="1:17" s="36" customFormat="1" ht="12" customHeight="1" x14ac:dyDescent="0.2">
      <c r="A14" s="237">
        <v>2</v>
      </c>
      <c r="B14" s="57">
        <f>('BAR BB| Open rates'!B13*0.9)*0.87</f>
        <v>30693.599999999999</v>
      </c>
      <c r="C14" s="57">
        <f>('BAR BB| Open rates'!C13*0.9)*0.87</f>
        <v>27561.599999999999</v>
      </c>
      <c r="D14" s="57">
        <f>('BAR BB| Open rates'!D13*0.9)*0.87</f>
        <v>27561.599999999999</v>
      </c>
      <c r="E14" s="57">
        <f>('BAR BB| Open rates'!E13*0.9)*0.87</f>
        <v>30693.599999999999</v>
      </c>
      <c r="F14" s="57">
        <f>('BAR BB| Open rates'!F13*0.9)*0.87</f>
        <v>27561.599999999999</v>
      </c>
      <c r="G14" s="57">
        <f>('BAR BB| Open rates'!G13*0.9)*0.87</f>
        <v>27561.599999999999</v>
      </c>
      <c r="H14" s="57">
        <f>('BAR BB| Open rates'!H13*0.9)*0.87</f>
        <v>22080.6</v>
      </c>
      <c r="I14" s="57">
        <f>('BAR BB| Open rates'!I13*0.9)*0.87</f>
        <v>20358</v>
      </c>
      <c r="J14" s="57">
        <f>('BAR BB| Open rates'!J13*0.9)*0.87</f>
        <v>19026.900000000001</v>
      </c>
      <c r="K14" s="57">
        <f>('BAR BB| Open rates'!K13*0.9)*0.87</f>
        <v>17460.900000000001</v>
      </c>
      <c r="L14" s="57">
        <f>('BAR BB| Open rates'!L13*0.9)*0.87</f>
        <v>19026.900000000001</v>
      </c>
      <c r="M14" s="57">
        <f>('BAR BB| Open rates'!M13*0.9)*0.87</f>
        <v>17460.900000000001</v>
      </c>
      <c r="N14" s="57">
        <f>('BAR BB| Open rates'!N13*0.9)*0.87</f>
        <v>19026.900000000001</v>
      </c>
      <c r="O14" s="57">
        <f>('BAR BB| Open rates'!O13*0.9)*0.87</f>
        <v>17460.900000000001</v>
      </c>
      <c r="P14" s="57">
        <f>('BAR BB| Open rates'!P13*0.9)*0.87</f>
        <v>19026.900000000001</v>
      </c>
      <c r="Q14" s="57">
        <f>('BAR BB| Open rates'!Q13*0.9)*0.87</f>
        <v>17460.900000000001</v>
      </c>
    </row>
    <row r="15" spans="1:17" s="33" customFormat="1" x14ac:dyDescent="0.2">
      <c r="A15" s="89"/>
    </row>
    <row r="16" spans="1:17" s="33" customFormat="1" ht="12.75" customHeight="1" x14ac:dyDescent="0.2">
      <c r="A16" s="349" t="s">
        <v>172</v>
      </c>
    </row>
    <row r="17" spans="1:1" s="33" customFormat="1" x14ac:dyDescent="0.2">
      <c r="A17" s="349"/>
    </row>
    <row r="18" spans="1:1" s="33" customFormat="1" x14ac:dyDescent="0.2">
      <c r="A18" s="292"/>
    </row>
    <row r="19" spans="1:1" s="33" customFormat="1" x14ac:dyDescent="0.2">
      <c r="A19" s="350" t="s">
        <v>277</v>
      </c>
    </row>
    <row r="20" spans="1:1" s="33" customFormat="1" ht="29.25" customHeight="1" x14ac:dyDescent="0.2">
      <c r="A20" s="350"/>
    </row>
    <row r="21" spans="1:1" s="33" customFormat="1" x14ac:dyDescent="0.2">
      <c r="A21" s="350"/>
    </row>
    <row r="22" spans="1:1" s="33" customFormat="1" ht="129.75" customHeight="1" x14ac:dyDescent="0.2">
      <c r="A22" s="350"/>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383</v>
      </c>
    </row>
    <row r="27" spans="1:1" s="6" customFormat="1" ht="24" x14ac:dyDescent="0.2">
      <c r="A27" s="173" t="s">
        <v>76</v>
      </c>
    </row>
    <row r="28" spans="1:1" s="6" customFormat="1" ht="24" x14ac:dyDescent="0.2">
      <c r="A28" s="173" t="s">
        <v>77</v>
      </c>
    </row>
    <row r="29" spans="1:1" s="6" customFormat="1" ht="12"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91"/>
    </row>
    <row r="33" spans="1:1" s="33" customFormat="1" x14ac:dyDescent="0.2">
      <c r="A33" s="171" t="s">
        <v>81</v>
      </c>
    </row>
    <row r="34" spans="1:1" s="33" customFormat="1" x14ac:dyDescent="0.2">
      <c r="A34" s="15" t="s">
        <v>401</v>
      </c>
    </row>
    <row r="35" spans="1:1" s="33" customFormat="1" ht="127.5" x14ac:dyDescent="0.2">
      <c r="A35" s="289" t="s">
        <v>413</v>
      </c>
    </row>
    <row r="36" spans="1:1" s="33" customFormat="1" x14ac:dyDescent="0.2">
      <c r="A36" s="171" t="s">
        <v>83</v>
      </c>
    </row>
    <row r="37" spans="1:1" s="33" customFormat="1" ht="24" x14ac:dyDescent="0.2">
      <c r="A37" s="267" t="s">
        <v>414</v>
      </c>
    </row>
    <row r="38" spans="1:1" s="33" customFormat="1" ht="24" x14ac:dyDescent="0.2">
      <c r="A38" s="213" t="s">
        <v>415</v>
      </c>
    </row>
    <row r="39" spans="1:1" s="33" customFormat="1" ht="30" x14ac:dyDescent="0.2">
      <c r="A39" s="310" t="s">
        <v>402</v>
      </c>
    </row>
    <row r="40" spans="1:1" s="33" customFormat="1" ht="45" x14ac:dyDescent="0.2">
      <c r="A40" s="311" t="s">
        <v>403</v>
      </c>
    </row>
    <row r="41" spans="1:1" s="33" customFormat="1" ht="45" x14ac:dyDescent="0.2">
      <c r="A41" s="311" t="s">
        <v>430</v>
      </c>
    </row>
    <row r="42" spans="1:1" s="33" customFormat="1" ht="60" x14ac:dyDescent="0.2">
      <c r="A42" s="311" t="s">
        <v>431</v>
      </c>
    </row>
    <row r="43" spans="1:1" s="33" customFormat="1" ht="45" x14ac:dyDescent="0.2">
      <c r="A43" s="311" t="s">
        <v>432</v>
      </c>
    </row>
    <row r="44" spans="1:1" s="33" customFormat="1" ht="30" x14ac:dyDescent="0.2">
      <c r="A44" s="311" t="s">
        <v>433</v>
      </c>
    </row>
    <row r="45" spans="1:1" s="33" customFormat="1" ht="60" x14ac:dyDescent="0.2">
      <c r="A45" s="311" t="s">
        <v>404</v>
      </c>
    </row>
    <row r="46" spans="1:1" s="33" customFormat="1" ht="75" x14ac:dyDescent="0.2">
      <c r="A46" s="311" t="s">
        <v>405</v>
      </c>
    </row>
    <row r="47" spans="1:1" s="33" customFormat="1" ht="30" x14ac:dyDescent="0.2">
      <c r="A47" s="311" t="s">
        <v>406</v>
      </c>
    </row>
    <row r="48" spans="1:1" s="33" customFormat="1" ht="15" x14ac:dyDescent="0.2">
      <c r="A48" s="311"/>
    </row>
    <row r="49" spans="1:1" s="33" customFormat="1" ht="75" x14ac:dyDescent="0.2">
      <c r="A49" s="311" t="s">
        <v>407</v>
      </c>
    </row>
    <row r="50" spans="1:1" s="33" customFormat="1" ht="30" x14ac:dyDescent="0.2">
      <c r="A50" s="311" t="s">
        <v>408</v>
      </c>
    </row>
    <row r="51" spans="1:1" s="33" customFormat="1" ht="75" x14ac:dyDescent="0.2">
      <c r="A51" s="290" t="s">
        <v>409</v>
      </c>
    </row>
    <row r="52" spans="1:1" s="33" customFormat="1" ht="60" x14ac:dyDescent="0.2">
      <c r="A52" s="290" t="s">
        <v>410</v>
      </c>
    </row>
    <row r="53" spans="1:1" s="33" customFormat="1" ht="75" x14ac:dyDescent="0.2">
      <c r="A53" s="290" t="s">
        <v>416</v>
      </c>
    </row>
    <row r="54" spans="1:1" s="33" customFormat="1" ht="15" x14ac:dyDescent="0.2">
      <c r="A54" s="290"/>
    </row>
    <row r="55" spans="1:1" s="33" customFormat="1" ht="15" x14ac:dyDescent="0.2">
      <c r="A55" s="290"/>
    </row>
    <row r="56" spans="1:1" s="33" customFormat="1" ht="15" x14ac:dyDescent="0.2">
      <c r="A56" s="290"/>
    </row>
    <row r="57" spans="1:1" s="33" customFormat="1" ht="15" x14ac:dyDescent="0.2">
      <c r="A57" s="290"/>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Q626"/>
  <sheetViews>
    <sheetView topLeftCell="A46" workbookViewId="0">
      <selection activeCell="A40" sqref="A40:A54"/>
    </sheetView>
  </sheetViews>
  <sheetFormatPr defaultColWidth="9.85546875" defaultRowHeight="12.75" x14ac:dyDescent="0.2"/>
  <cols>
    <col min="1" max="1" width="36.85546875" style="32" customWidth="1"/>
    <col min="2" max="16384" width="9.85546875" style="32"/>
  </cols>
  <sheetData>
    <row r="1" spans="1:17" x14ac:dyDescent="0.2">
      <c r="A1" s="63" t="s">
        <v>61</v>
      </c>
    </row>
    <row r="2" spans="1:17" x14ac:dyDescent="0.2">
      <c r="A2" s="11" t="s">
        <v>419</v>
      </c>
    </row>
    <row r="3" spans="1:17" x14ac:dyDescent="0.2">
      <c r="A3" s="11" t="s">
        <v>298</v>
      </c>
    </row>
    <row r="4" spans="1:17"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row>
    <row r="5" spans="1:17"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row>
    <row r="6" spans="1:17" s="36" customFormat="1" ht="12" customHeight="1" x14ac:dyDescent="0.2">
      <c r="A6" s="184" t="s">
        <v>63</v>
      </c>
    </row>
    <row r="7" spans="1:17" s="36" customFormat="1" ht="12" customHeight="1" x14ac:dyDescent="0.2">
      <c r="A7" s="183">
        <v>1</v>
      </c>
      <c r="B7" s="57">
        <f>(('BAR BB| Open rates'!B6*0.9)*0.87)+25</f>
        <v>23358.400000000001</v>
      </c>
      <c r="C7" s="57">
        <f>(('BAR BB| Open rates'!C6*0.9)*0.87)+25</f>
        <v>20226.400000000001</v>
      </c>
      <c r="D7" s="57">
        <f>(('BAR BB| Open rates'!D6*0.9)*0.87)+25</f>
        <v>20226.400000000001</v>
      </c>
      <c r="E7" s="57">
        <f>(('BAR BB| Open rates'!E6*0.9)*0.87)+25</f>
        <v>23358.400000000001</v>
      </c>
      <c r="F7" s="57">
        <f>(('BAR BB| Open rates'!F6*0.9)*0.87)+25</f>
        <v>20226.400000000001</v>
      </c>
      <c r="G7" s="57">
        <f>(('BAR BB| Open rates'!G6*0.9)*0.87)+25</f>
        <v>20226.400000000001</v>
      </c>
      <c r="H7" s="57">
        <f>(('BAR BB| Open rates'!H6*0.9)*0.87)+25</f>
        <v>14745.4</v>
      </c>
      <c r="I7" s="57">
        <f>(('BAR BB| Open rates'!I6*0.9)*0.87)+25</f>
        <v>13022.8</v>
      </c>
      <c r="J7" s="57">
        <f>(('BAR BB| Open rates'!J6*0.9)*0.87)+25</f>
        <v>11691.7</v>
      </c>
      <c r="K7" s="57">
        <f>(('BAR BB| Open rates'!K6*0.9)*0.87)+25</f>
        <v>10125.700000000001</v>
      </c>
      <c r="L7" s="57">
        <f>(('BAR BB| Open rates'!L6*0.9)*0.87)+25</f>
        <v>11691.7</v>
      </c>
      <c r="M7" s="57">
        <f>(('BAR BB| Open rates'!M6*0.9)*0.87)+25</f>
        <v>10125.700000000001</v>
      </c>
      <c r="N7" s="57">
        <f>(('BAR BB| Open rates'!N6*0.9)*0.87)+25</f>
        <v>11691.7</v>
      </c>
      <c r="O7" s="57">
        <f>(('BAR BB| Open rates'!O6*0.9)*0.87)+25</f>
        <v>10125.700000000001</v>
      </c>
      <c r="P7" s="57">
        <f>(('BAR BB| Open rates'!P6*0.9)*0.87)+25</f>
        <v>11691.7</v>
      </c>
      <c r="Q7" s="57">
        <f>(('BAR BB| Open rates'!Q6*0.9)*0.87)+25</f>
        <v>10125.700000000001</v>
      </c>
    </row>
    <row r="8" spans="1:17" s="36" customFormat="1" ht="12" customHeight="1" x14ac:dyDescent="0.2">
      <c r="A8" s="183">
        <v>2</v>
      </c>
      <c r="B8" s="57">
        <f>(('BAR BB| Open rates'!B7*0.9)*0.87)+25</f>
        <v>25315.9</v>
      </c>
      <c r="C8" s="57">
        <f>(('BAR BB| Open rates'!C7*0.9)*0.87)+25</f>
        <v>22183.9</v>
      </c>
      <c r="D8" s="57">
        <f>(('BAR BB| Open rates'!D7*0.9)*0.87)+25</f>
        <v>22183.9</v>
      </c>
      <c r="E8" s="57">
        <f>(('BAR BB| Open rates'!E7*0.9)*0.87)+25</f>
        <v>25315.9</v>
      </c>
      <c r="F8" s="57">
        <f>(('BAR BB| Open rates'!F7*0.9)*0.87)+25</f>
        <v>22183.9</v>
      </c>
      <c r="G8" s="57">
        <f>(('BAR BB| Open rates'!G7*0.9)*0.87)+25</f>
        <v>22183.9</v>
      </c>
      <c r="H8" s="57">
        <f>(('BAR BB| Open rates'!H7*0.9)*0.87)+25</f>
        <v>16702.900000000001</v>
      </c>
      <c r="I8" s="57">
        <f>(('BAR BB| Open rates'!I7*0.9)*0.87)+25</f>
        <v>14980.3</v>
      </c>
      <c r="J8" s="57">
        <f>(('BAR BB| Open rates'!J7*0.9)*0.87)+25</f>
        <v>13649.2</v>
      </c>
      <c r="K8" s="57">
        <f>(('BAR BB| Open rates'!K7*0.9)*0.87)+25</f>
        <v>12083.2</v>
      </c>
      <c r="L8" s="57">
        <f>(('BAR BB| Open rates'!L7*0.9)*0.87)+25</f>
        <v>13649.2</v>
      </c>
      <c r="M8" s="57">
        <f>(('BAR BB| Open rates'!M7*0.9)*0.87)+25</f>
        <v>12083.2</v>
      </c>
      <c r="N8" s="57">
        <f>(('BAR BB| Open rates'!N7*0.9)*0.87)+25</f>
        <v>13649.2</v>
      </c>
      <c r="O8" s="57">
        <f>(('BAR BB| Open rates'!O7*0.9)*0.87)+25</f>
        <v>12083.2</v>
      </c>
      <c r="P8" s="57">
        <f>(('BAR BB| Open rates'!P7*0.9)*0.87)+25</f>
        <v>13649.2</v>
      </c>
      <c r="Q8" s="57">
        <f>(('BAR BB| Open rates'!Q7*0.9)*0.87)+25</f>
        <v>12083.2</v>
      </c>
    </row>
    <row r="9" spans="1:17" s="36" customFormat="1" ht="12" customHeight="1" x14ac:dyDescent="0.2">
      <c r="A9" s="236" t="s">
        <v>175</v>
      </c>
      <c r="B9" s="43"/>
      <c r="C9" s="43"/>
      <c r="D9" s="43"/>
      <c r="E9" s="43"/>
      <c r="F9" s="43"/>
      <c r="G9" s="43"/>
      <c r="H9" s="43"/>
      <c r="I9" s="43"/>
      <c r="J9" s="43"/>
      <c r="K9" s="43"/>
      <c r="L9" s="43"/>
      <c r="M9" s="43"/>
      <c r="N9" s="43"/>
      <c r="O9" s="43"/>
      <c r="P9" s="43"/>
      <c r="Q9" s="43"/>
    </row>
    <row r="10" spans="1:17" s="36" customFormat="1" ht="12" customHeight="1" x14ac:dyDescent="0.2">
      <c r="A10" s="237">
        <v>1</v>
      </c>
      <c r="B10" s="57">
        <f>(('BAR BB| Open rates'!B9*0.9)*0.87)+25</f>
        <v>25707.4</v>
      </c>
      <c r="C10" s="57">
        <f>(('BAR BB| Open rates'!C9*0.9)*0.87)+25</f>
        <v>22575.4</v>
      </c>
      <c r="D10" s="57">
        <f>(('BAR BB| Open rates'!D9*0.9)*0.87)+25</f>
        <v>22575.4</v>
      </c>
      <c r="E10" s="57">
        <f>(('BAR BB| Open rates'!E9*0.9)*0.87)+25</f>
        <v>25707.4</v>
      </c>
      <c r="F10" s="57">
        <f>(('BAR BB| Open rates'!F9*0.9)*0.87)+25</f>
        <v>22575.4</v>
      </c>
      <c r="G10" s="57">
        <f>(('BAR BB| Open rates'!G9*0.9)*0.87)+25</f>
        <v>22575.4</v>
      </c>
      <c r="H10" s="57">
        <f>(('BAR BB| Open rates'!H9*0.9)*0.87)+25</f>
        <v>17094.400000000001</v>
      </c>
      <c r="I10" s="57">
        <f>(('BAR BB| Open rates'!I9*0.9)*0.87)+25</f>
        <v>15371.8</v>
      </c>
      <c r="J10" s="57">
        <f>(('BAR BB| Open rates'!J9*0.9)*0.87)+25</f>
        <v>14040.7</v>
      </c>
      <c r="K10" s="57">
        <f>(('BAR BB| Open rates'!K9*0.9)*0.87)+25</f>
        <v>12474.7</v>
      </c>
      <c r="L10" s="57">
        <f>(('BAR BB| Open rates'!L9*0.9)*0.87)+25</f>
        <v>14040.7</v>
      </c>
      <c r="M10" s="57">
        <f>(('BAR BB| Open rates'!M9*0.9)*0.87)+25</f>
        <v>12474.7</v>
      </c>
      <c r="N10" s="57">
        <f>(('BAR BB| Open rates'!N9*0.9)*0.87)+25</f>
        <v>14040.7</v>
      </c>
      <c r="O10" s="57">
        <f>(('BAR BB| Open rates'!O9*0.9)*0.87)+25</f>
        <v>12474.7</v>
      </c>
      <c r="P10" s="57">
        <f>(('BAR BB| Open rates'!P9*0.9)*0.87)+25</f>
        <v>14040.7</v>
      </c>
      <c r="Q10" s="57">
        <f>(('BAR BB| Open rates'!Q9*0.9)*0.87)+25</f>
        <v>12474.7</v>
      </c>
    </row>
    <row r="11" spans="1:17" s="36" customFormat="1" ht="12" customHeight="1" x14ac:dyDescent="0.2">
      <c r="A11" s="237">
        <v>2</v>
      </c>
      <c r="B11" s="57">
        <f>(('BAR BB| Open rates'!B10*0.9)*0.87)+25</f>
        <v>27664.9</v>
      </c>
      <c r="C11" s="57">
        <f>(('BAR BB| Open rates'!C10*0.9)*0.87)+25</f>
        <v>24532.9</v>
      </c>
      <c r="D11" s="57">
        <f>(('BAR BB| Open rates'!D10*0.9)*0.87)+25</f>
        <v>24532.9</v>
      </c>
      <c r="E11" s="57">
        <f>(('BAR BB| Open rates'!E10*0.9)*0.87)+25</f>
        <v>27664.9</v>
      </c>
      <c r="F11" s="57">
        <f>(('BAR BB| Open rates'!F10*0.9)*0.87)+25</f>
        <v>24532.9</v>
      </c>
      <c r="G11" s="57">
        <f>(('BAR BB| Open rates'!G10*0.9)*0.87)+25</f>
        <v>24532.9</v>
      </c>
      <c r="H11" s="57">
        <f>(('BAR BB| Open rates'!H10*0.9)*0.87)+25</f>
        <v>19051.900000000001</v>
      </c>
      <c r="I11" s="57">
        <f>(('BAR BB| Open rates'!I10*0.9)*0.87)+25</f>
        <v>17329.3</v>
      </c>
      <c r="J11" s="57">
        <f>(('BAR BB| Open rates'!J10*0.9)*0.87)+25</f>
        <v>15998.2</v>
      </c>
      <c r="K11" s="57">
        <f>(('BAR BB| Open rates'!K10*0.9)*0.87)+25</f>
        <v>14432.2</v>
      </c>
      <c r="L11" s="57">
        <f>(('BAR BB| Open rates'!L10*0.9)*0.87)+25</f>
        <v>15998.2</v>
      </c>
      <c r="M11" s="57">
        <f>(('BAR BB| Open rates'!M10*0.9)*0.87)+25</f>
        <v>14432.2</v>
      </c>
      <c r="N11" s="57">
        <f>(('BAR BB| Open rates'!N10*0.9)*0.87)+25</f>
        <v>15998.2</v>
      </c>
      <c r="O11" s="57">
        <f>(('BAR BB| Open rates'!O10*0.9)*0.87)+25</f>
        <v>14432.2</v>
      </c>
      <c r="P11" s="57">
        <f>(('BAR BB| Open rates'!P10*0.9)*0.87)+25</f>
        <v>15998.2</v>
      </c>
      <c r="Q11" s="57">
        <f>(('BAR BB| Open rates'!Q10*0.9)*0.87)+25</f>
        <v>14432.2</v>
      </c>
    </row>
    <row r="12" spans="1:17" s="36" customFormat="1" ht="12" customHeight="1" x14ac:dyDescent="0.2">
      <c r="A12" s="236" t="s">
        <v>176</v>
      </c>
      <c r="B12" s="43"/>
      <c r="C12" s="43"/>
      <c r="D12" s="43"/>
      <c r="E12" s="43"/>
      <c r="F12" s="43"/>
      <c r="G12" s="43"/>
      <c r="H12" s="43"/>
      <c r="I12" s="43"/>
      <c r="J12" s="43"/>
      <c r="K12" s="43"/>
      <c r="L12" s="43"/>
      <c r="M12" s="43"/>
      <c r="N12" s="43"/>
      <c r="O12" s="43"/>
      <c r="P12" s="43"/>
      <c r="Q12" s="43"/>
    </row>
    <row r="13" spans="1:17" s="36" customFormat="1" ht="12" customHeight="1" x14ac:dyDescent="0.2">
      <c r="A13" s="237">
        <v>1</v>
      </c>
      <c r="B13" s="57">
        <f>(('BAR BB| Open rates'!B12*0.9)*0.87)+25</f>
        <v>28761.1</v>
      </c>
      <c r="C13" s="57">
        <f>(('BAR BB| Open rates'!C12*0.9)*0.87)+25</f>
        <v>25629.1</v>
      </c>
      <c r="D13" s="57">
        <f>(('BAR BB| Open rates'!D12*0.9)*0.87)+25</f>
        <v>25629.1</v>
      </c>
      <c r="E13" s="57">
        <f>(('BAR BB| Open rates'!E12*0.9)*0.87)+25</f>
        <v>28761.1</v>
      </c>
      <c r="F13" s="57">
        <f>(('BAR BB| Open rates'!F12*0.9)*0.87)+25</f>
        <v>25629.1</v>
      </c>
      <c r="G13" s="57">
        <f>(('BAR BB| Open rates'!G12*0.9)*0.87)+25</f>
        <v>25629.1</v>
      </c>
      <c r="H13" s="57">
        <f>(('BAR BB| Open rates'!H12*0.9)*0.87)+25</f>
        <v>20148.099999999999</v>
      </c>
      <c r="I13" s="57">
        <f>(('BAR BB| Open rates'!I12*0.9)*0.87)+25</f>
        <v>18425.5</v>
      </c>
      <c r="J13" s="57">
        <f>(('BAR BB| Open rates'!J12*0.9)*0.87)+25</f>
        <v>17094.400000000001</v>
      </c>
      <c r="K13" s="57">
        <f>(('BAR BB| Open rates'!K12*0.9)*0.87)+25</f>
        <v>15528.4</v>
      </c>
      <c r="L13" s="57">
        <f>(('BAR BB| Open rates'!L12*0.9)*0.87)+25</f>
        <v>17094.400000000001</v>
      </c>
      <c r="M13" s="57">
        <f>(('BAR BB| Open rates'!M12*0.9)*0.87)+25</f>
        <v>15528.4</v>
      </c>
      <c r="N13" s="57">
        <f>(('BAR BB| Open rates'!N12*0.9)*0.87)+25</f>
        <v>17094.400000000001</v>
      </c>
      <c r="O13" s="57">
        <f>(('BAR BB| Open rates'!O12*0.9)*0.87)+25</f>
        <v>15528.4</v>
      </c>
      <c r="P13" s="57">
        <f>(('BAR BB| Open rates'!P12*0.9)*0.87)+25</f>
        <v>17094.400000000001</v>
      </c>
      <c r="Q13" s="57">
        <f>(('BAR BB| Open rates'!Q12*0.9)*0.87)+25</f>
        <v>15528.4</v>
      </c>
    </row>
    <row r="14" spans="1:17" s="36" customFormat="1" ht="12" customHeight="1" x14ac:dyDescent="0.2">
      <c r="A14" s="237">
        <v>2</v>
      </c>
      <c r="B14" s="57">
        <f>(('BAR BB| Open rates'!B13*0.9)*0.87)+25</f>
        <v>30718.6</v>
      </c>
      <c r="C14" s="57">
        <f>(('BAR BB| Open rates'!C13*0.9)*0.87)+25</f>
        <v>27586.6</v>
      </c>
      <c r="D14" s="57">
        <f>(('BAR BB| Open rates'!D13*0.9)*0.87)+25</f>
        <v>27586.6</v>
      </c>
      <c r="E14" s="57">
        <f>(('BAR BB| Open rates'!E13*0.9)*0.87)+25</f>
        <v>30718.6</v>
      </c>
      <c r="F14" s="57">
        <f>(('BAR BB| Open rates'!F13*0.9)*0.87)+25</f>
        <v>27586.6</v>
      </c>
      <c r="G14" s="57">
        <f>(('BAR BB| Open rates'!G13*0.9)*0.87)+25</f>
        <v>27586.6</v>
      </c>
      <c r="H14" s="57">
        <f>(('BAR BB| Open rates'!H13*0.9)*0.87)+25</f>
        <v>22105.599999999999</v>
      </c>
      <c r="I14" s="57">
        <f>(('BAR BB| Open rates'!I13*0.9)*0.87)+25</f>
        <v>20383</v>
      </c>
      <c r="J14" s="57">
        <f>(('BAR BB| Open rates'!J13*0.9)*0.87)+25</f>
        <v>19051.900000000001</v>
      </c>
      <c r="K14" s="57">
        <f>(('BAR BB| Open rates'!K13*0.9)*0.87)+25</f>
        <v>17485.900000000001</v>
      </c>
      <c r="L14" s="57">
        <f>(('BAR BB| Open rates'!L13*0.9)*0.87)+25</f>
        <v>19051.900000000001</v>
      </c>
      <c r="M14" s="57">
        <f>(('BAR BB| Open rates'!M13*0.9)*0.87)+25</f>
        <v>17485.900000000001</v>
      </c>
      <c r="N14" s="57">
        <f>(('BAR BB| Open rates'!N13*0.9)*0.87)+25</f>
        <v>19051.900000000001</v>
      </c>
      <c r="O14" s="57">
        <f>(('BAR BB| Open rates'!O13*0.9)*0.87)+25</f>
        <v>17485.900000000001</v>
      </c>
      <c r="P14" s="57">
        <f>(('BAR BB| Open rates'!P13*0.9)*0.87)+25</f>
        <v>19051.900000000001</v>
      </c>
      <c r="Q14" s="57">
        <f>(('BAR BB| Open rates'!Q13*0.9)*0.87)+25</f>
        <v>17485.900000000001</v>
      </c>
    </row>
    <row r="15" spans="1:17" s="33" customFormat="1" x14ac:dyDescent="0.2">
      <c r="A15" s="89"/>
    </row>
    <row r="16" spans="1:17" s="33" customFormat="1" ht="12.75" customHeight="1" x14ac:dyDescent="0.2">
      <c r="A16" s="349" t="s">
        <v>172</v>
      </c>
    </row>
    <row r="17" spans="1:1" s="33" customFormat="1" x14ac:dyDescent="0.2">
      <c r="A17" s="349"/>
    </row>
    <row r="18" spans="1:1" s="33" customFormat="1" x14ac:dyDescent="0.2">
      <c r="A18" s="292"/>
    </row>
    <row r="19" spans="1:1" s="33" customFormat="1" ht="37.5" customHeight="1" x14ac:dyDescent="0.2">
      <c r="A19" s="348" t="s">
        <v>277</v>
      </c>
    </row>
    <row r="20" spans="1:1" s="33" customFormat="1" ht="30" customHeight="1" x14ac:dyDescent="0.2">
      <c r="A20" s="348"/>
    </row>
    <row r="21" spans="1:1" s="33" customFormat="1" ht="36" customHeight="1" x14ac:dyDescent="0.2">
      <c r="A21" s="348"/>
    </row>
    <row r="22" spans="1:1" s="33" customFormat="1" ht="27" customHeight="1" x14ac:dyDescent="0.2">
      <c r="A22" s="348"/>
    </row>
    <row r="23" spans="1:1" s="33" customFormat="1" x14ac:dyDescent="0.2">
      <c r="A23" s="292"/>
    </row>
    <row r="24" spans="1:1" s="31" customFormat="1" x14ac:dyDescent="0.2"/>
    <row r="25" spans="1:1" s="6" customFormat="1" ht="12" x14ac:dyDescent="0.2">
      <c r="A25" s="174" t="s">
        <v>74</v>
      </c>
    </row>
    <row r="26" spans="1:1" s="6" customFormat="1" ht="12" x14ac:dyDescent="0.2">
      <c r="A26" s="172" t="s">
        <v>75</v>
      </c>
    </row>
    <row r="27" spans="1:1" s="6" customFormat="1" ht="12" x14ac:dyDescent="0.2">
      <c r="A27" s="172" t="s">
        <v>383</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91"/>
    </row>
    <row r="34" spans="1:1" s="33" customFormat="1" x14ac:dyDescent="0.2">
      <c r="A34" s="171" t="s">
        <v>81</v>
      </c>
    </row>
    <row r="35" spans="1:1" s="33" customFormat="1" x14ac:dyDescent="0.2">
      <c r="A35" s="15" t="s">
        <v>401</v>
      </c>
    </row>
    <row r="36" spans="1:1" s="33" customFormat="1" ht="140.25" x14ac:dyDescent="0.2">
      <c r="A36" s="289" t="s">
        <v>413</v>
      </c>
    </row>
    <row r="37" spans="1:1" s="33" customFormat="1" x14ac:dyDescent="0.2">
      <c r="A37" s="171" t="s">
        <v>83</v>
      </c>
    </row>
    <row r="38" spans="1:1" s="33" customFormat="1" ht="24" x14ac:dyDescent="0.2">
      <c r="A38" s="267" t="s">
        <v>414</v>
      </c>
    </row>
    <row r="39" spans="1:1" s="33" customFormat="1" ht="24" x14ac:dyDescent="0.2">
      <c r="A39" s="213" t="s">
        <v>415</v>
      </c>
    </row>
    <row r="40" spans="1:1" s="33" customFormat="1" ht="30" x14ac:dyDescent="0.2">
      <c r="A40" s="310" t="s">
        <v>402</v>
      </c>
    </row>
    <row r="41" spans="1:1" s="33" customFormat="1" ht="45" x14ac:dyDescent="0.2">
      <c r="A41" s="311" t="s">
        <v>403</v>
      </c>
    </row>
    <row r="42" spans="1:1" s="33" customFormat="1" ht="45" x14ac:dyDescent="0.2">
      <c r="A42" s="311" t="s">
        <v>430</v>
      </c>
    </row>
    <row r="43" spans="1:1" s="33" customFormat="1" ht="60" x14ac:dyDescent="0.2">
      <c r="A43" s="311" t="s">
        <v>431</v>
      </c>
    </row>
    <row r="44" spans="1:1" s="33" customFormat="1" ht="45" x14ac:dyDescent="0.2">
      <c r="A44" s="311" t="s">
        <v>432</v>
      </c>
    </row>
    <row r="45" spans="1:1" s="33" customFormat="1" ht="30" x14ac:dyDescent="0.2">
      <c r="A45" s="311" t="s">
        <v>433</v>
      </c>
    </row>
    <row r="46" spans="1:1" s="33" customFormat="1" ht="75" x14ac:dyDescent="0.2">
      <c r="A46" s="311" t="s">
        <v>404</v>
      </c>
    </row>
    <row r="47" spans="1:1" s="33" customFormat="1" ht="75" x14ac:dyDescent="0.2">
      <c r="A47" s="311" t="s">
        <v>405</v>
      </c>
    </row>
    <row r="48" spans="1:1" s="33" customFormat="1" ht="30" x14ac:dyDescent="0.2">
      <c r="A48" s="311" t="s">
        <v>406</v>
      </c>
    </row>
    <row r="49" spans="1:1" s="33" customFormat="1" ht="15" x14ac:dyDescent="0.2">
      <c r="A49" s="311"/>
    </row>
    <row r="50" spans="1:1" s="33" customFormat="1" ht="75" x14ac:dyDescent="0.2">
      <c r="A50" s="311" t="s">
        <v>407</v>
      </c>
    </row>
    <row r="51" spans="1:1" s="33" customFormat="1" ht="30" x14ac:dyDescent="0.2">
      <c r="A51" s="311" t="s">
        <v>408</v>
      </c>
    </row>
    <row r="52" spans="1:1" s="33" customFormat="1" ht="75" x14ac:dyDescent="0.2">
      <c r="A52" s="290" t="s">
        <v>409</v>
      </c>
    </row>
    <row r="53" spans="1:1" s="33" customFormat="1" ht="60" x14ac:dyDescent="0.2">
      <c r="A53" s="290" t="s">
        <v>410</v>
      </c>
    </row>
    <row r="54" spans="1:1" s="33" customFormat="1" ht="75" x14ac:dyDescent="0.2">
      <c r="A54" s="290" t="s">
        <v>416</v>
      </c>
    </row>
    <row r="55" spans="1:1" s="33" customFormat="1" ht="15" x14ac:dyDescent="0.2">
      <c r="A55" s="290"/>
    </row>
    <row r="56" spans="1:1" s="33" customFormat="1" ht="15" x14ac:dyDescent="0.2">
      <c r="A56" s="290"/>
    </row>
    <row r="57" spans="1:1" s="33" customFormat="1" ht="15" x14ac:dyDescent="0.2">
      <c r="A57" s="290"/>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Q626"/>
  <sheetViews>
    <sheetView topLeftCell="A46" workbookViewId="0">
      <selection activeCell="A39" sqref="A39:A54"/>
    </sheetView>
  </sheetViews>
  <sheetFormatPr defaultColWidth="9.85546875" defaultRowHeight="12.75" x14ac:dyDescent="0.2"/>
  <cols>
    <col min="1" max="1" width="36.85546875" style="32" customWidth="1"/>
    <col min="2" max="16384" width="9.85546875" style="32"/>
  </cols>
  <sheetData>
    <row r="1" spans="1:17" x14ac:dyDescent="0.2">
      <c r="A1" s="63" t="s">
        <v>61</v>
      </c>
    </row>
    <row r="2" spans="1:17" x14ac:dyDescent="0.2">
      <c r="A2" s="11" t="s">
        <v>419</v>
      </c>
    </row>
    <row r="3" spans="1:17" x14ac:dyDescent="0.2">
      <c r="A3" s="11" t="s">
        <v>173</v>
      </c>
    </row>
    <row r="4" spans="1:17"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row>
    <row r="5" spans="1:17"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row>
    <row r="6" spans="1:17" s="36" customFormat="1" ht="12" customHeight="1" x14ac:dyDescent="0.2">
      <c r="A6" s="184" t="s">
        <v>63</v>
      </c>
    </row>
    <row r="7" spans="1:17" s="36" customFormat="1" ht="12" customHeight="1" x14ac:dyDescent="0.2">
      <c r="A7" s="183">
        <v>1</v>
      </c>
      <c r="B7" s="43">
        <f>('BAR BB| Open rates'!B6*0.9)*0.9</f>
        <v>24138</v>
      </c>
      <c r="C7" s="43">
        <f>('BAR BB| Open rates'!C6*0.9)*0.9</f>
        <v>20898</v>
      </c>
      <c r="D7" s="43">
        <f>('BAR BB| Open rates'!D6*0.9)*0.9</f>
        <v>20898</v>
      </c>
      <c r="E7" s="43">
        <f>('BAR BB| Open rates'!E6*0.9)*0.9</f>
        <v>24138</v>
      </c>
      <c r="F7" s="43">
        <f>('BAR BB| Open rates'!F6*0.9)*0.9</f>
        <v>20898</v>
      </c>
      <c r="G7" s="43">
        <f>('BAR BB| Open rates'!G6*0.9)*0.9</f>
        <v>20898</v>
      </c>
      <c r="H7" s="43">
        <f>('BAR BB| Open rates'!H6*0.9)*0.9</f>
        <v>15228</v>
      </c>
      <c r="I7" s="43">
        <f>('BAR BB| Open rates'!I6*0.9)*0.9</f>
        <v>13446</v>
      </c>
      <c r="J7" s="43">
        <f>('BAR BB| Open rates'!J6*0.9)*0.9</f>
        <v>12069</v>
      </c>
      <c r="K7" s="43">
        <f>('BAR BB| Open rates'!K6*0.9)*0.9</f>
        <v>10449</v>
      </c>
      <c r="L7" s="43">
        <f>('BAR BB| Open rates'!L6*0.9)*0.9</f>
        <v>12069</v>
      </c>
      <c r="M7" s="43">
        <f>('BAR BB| Open rates'!M6*0.9)*0.9</f>
        <v>10449</v>
      </c>
      <c r="N7" s="43">
        <f>('BAR BB| Open rates'!N6*0.9)*0.9</f>
        <v>12069</v>
      </c>
      <c r="O7" s="43">
        <f>('BAR BB| Open rates'!O6*0.9)*0.9</f>
        <v>10449</v>
      </c>
      <c r="P7" s="43">
        <f>('BAR BB| Open rates'!P6*0.9)*0.9</f>
        <v>12069</v>
      </c>
      <c r="Q7" s="43">
        <f>('BAR BB| Open rates'!Q6*0.9)*0.9</f>
        <v>10449</v>
      </c>
    </row>
    <row r="8" spans="1:17" s="36" customFormat="1" ht="12" customHeight="1" x14ac:dyDescent="0.2">
      <c r="A8" s="183">
        <v>2</v>
      </c>
      <c r="B8" s="43">
        <f>('BAR BB| Open rates'!B7*0.9)*0.9</f>
        <v>26163</v>
      </c>
      <c r="C8" s="43">
        <f>('BAR BB| Open rates'!C7*0.9)*0.9</f>
        <v>22923</v>
      </c>
      <c r="D8" s="43">
        <f>('BAR BB| Open rates'!D7*0.9)*0.9</f>
        <v>22923</v>
      </c>
      <c r="E8" s="43">
        <f>('BAR BB| Open rates'!E7*0.9)*0.9</f>
        <v>26163</v>
      </c>
      <c r="F8" s="43">
        <f>('BAR BB| Open rates'!F7*0.9)*0.9</f>
        <v>22923</v>
      </c>
      <c r="G8" s="43">
        <f>('BAR BB| Open rates'!G7*0.9)*0.9</f>
        <v>22923</v>
      </c>
      <c r="H8" s="43">
        <f>('BAR BB| Open rates'!H7*0.9)*0.9</f>
        <v>17253</v>
      </c>
      <c r="I8" s="43">
        <f>('BAR BB| Open rates'!I7*0.9)*0.9</f>
        <v>15471</v>
      </c>
      <c r="J8" s="43">
        <f>('BAR BB| Open rates'!J7*0.9)*0.9</f>
        <v>14094</v>
      </c>
      <c r="K8" s="43">
        <f>('BAR BB| Open rates'!K7*0.9)*0.9</f>
        <v>12474</v>
      </c>
      <c r="L8" s="43">
        <f>('BAR BB| Open rates'!L7*0.9)*0.9</f>
        <v>14094</v>
      </c>
      <c r="M8" s="43">
        <f>('BAR BB| Open rates'!M7*0.9)*0.9</f>
        <v>12474</v>
      </c>
      <c r="N8" s="43">
        <f>('BAR BB| Open rates'!N7*0.9)*0.9</f>
        <v>14094</v>
      </c>
      <c r="O8" s="43">
        <f>('BAR BB| Open rates'!O7*0.9)*0.9</f>
        <v>12474</v>
      </c>
      <c r="P8" s="43">
        <f>('BAR BB| Open rates'!P7*0.9)*0.9</f>
        <v>14094</v>
      </c>
      <c r="Q8" s="43">
        <f>('BAR BB| Open rates'!Q7*0.9)*0.9</f>
        <v>12474</v>
      </c>
    </row>
    <row r="9" spans="1:17" s="36" customFormat="1" ht="12" customHeight="1" x14ac:dyDescent="0.2">
      <c r="A9" s="236" t="s">
        <v>175</v>
      </c>
      <c r="B9" s="43"/>
      <c r="C9" s="43"/>
      <c r="D9" s="43"/>
      <c r="E9" s="43"/>
      <c r="F9" s="43"/>
      <c r="G9" s="43"/>
      <c r="H9" s="43"/>
      <c r="I9" s="43"/>
      <c r="J9" s="43"/>
      <c r="K9" s="43"/>
      <c r="L9" s="43"/>
      <c r="M9" s="43"/>
      <c r="N9" s="43"/>
      <c r="O9" s="43"/>
      <c r="P9" s="43"/>
      <c r="Q9" s="43"/>
    </row>
    <row r="10" spans="1:17" s="36" customFormat="1" ht="12" customHeight="1" x14ac:dyDescent="0.2">
      <c r="A10" s="237">
        <v>1</v>
      </c>
      <c r="B10" s="43">
        <f>('BAR BB| Open rates'!B9*0.9)*0.9</f>
        <v>26568</v>
      </c>
      <c r="C10" s="43">
        <f>('BAR BB| Open rates'!C9*0.9)*0.9</f>
        <v>23328</v>
      </c>
      <c r="D10" s="43">
        <f>('BAR BB| Open rates'!D9*0.9)*0.9</f>
        <v>23328</v>
      </c>
      <c r="E10" s="43">
        <f>('BAR BB| Open rates'!E9*0.9)*0.9</f>
        <v>26568</v>
      </c>
      <c r="F10" s="43">
        <f>('BAR BB| Open rates'!F9*0.9)*0.9</f>
        <v>23328</v>
      </c>
      <c r="G10" s="43">
        <f>('BAR BB| Open rates'!G9*0.9)*0.9</f>
        <v>23328</v>
      </c>
      <c r="H10" s="43">
        <f>('BAR BB| Open rates'!H9*0.9)*0.9</f>
        <v>17658</v>
      </c>
      <c r="I10" s="43">
        <f>('BAR BB| Open rates'!I9*0.9)*0.9</f>
        <v>15876</v>
      </c>
      <c r="J10" s="43">
        <f>('BAR BB| Open rates'!J9*0.9)*0.9</f>
        <v>14499</v>
      </c>
      <c r="K10" s="43">
        <f>('BAR BB| Open rates'!K9*0.9)*0.9</f>
        <v>12879</v>
      </c>
      <c r="L10" s="43">
        <f>('BAR BB| Open rates'!L9*0.9)*0.9</f>
        <v>14499</v>
      </c>
      <c r="M10" s="43">
        <f>('BAR BB| Open rates'!M9*0.9)*0.9</f>
        <v>12879</v>
      </c>
      <c r="N10" s="43">
        <f>('BAR BB| Open rates'!N9*0.9)*0.9</f>
        <v>14499</v>
      </c>
      <c r="O10" s="43">
        <f>('BAR BB| Open rates'!O9*0.9)*0.9</f>
        <v>12879</v>
      </c>
      <c r="P10" s="43">
        <f>('BAR BB| Open rates'!P9*0.9)*0.9</f>
        <v>14499</v>
      </c>
      <c r="Q10" s="43">
        <f>('BAR BB| Open rates'!Q9*0.9)*0.9</f>
        <v>12879</v>
      </c>
    </row>
    <row r="11" spans="1:17" s="36" customFormat="1" ht="12" customHeight="1" x14ac:dyDescent="0.2">
      <c r="A11" s="237">
        <v>2</v>
      </c>
      <c r="B11" s="43">
        <f>('BAR BB| Open rates'!B10*0.9)*0.9</f>
        <v>28593</v>
      </c>
      <c r="C11" s="43">
        <f>('BAR BB| Open rates'!C10*0.9)*0.9</f>
        <v>25353</v>
      </c>
      <c r="D11" s="43">
        <f>('BAR BB| Open rates'!D10*0.9)*0.9</f>
        <v>25353</v>
      </c>
      <c r="E11" s="43">
        <f>('BAR BB| Open rates'!E10*0.9)*0.9</f>
        <v>28593</v>
      </c>
      <c r="F11" s="43">
        <f>('BAR BB| Open rates'!F10*0.9)*0.9</f>
        <v>25353</v>
      </c>
      <c r="G11" s="43">
        <f>('BAR BB| Open rates'!G10*0.9)*0.9</f>
        <v>25353</v>
      </c>
      <c r="H11" s="43">
        <f>('BAR BB| Open rates'!H10*0.9)*0.9</f>
        <v>19683</v>
      </c>
      <c r="I11" s="43">
        <f>('BAR BB| Open rates'!I10*0.9)*0.9</f>
        <v>17901</v>
      </c>
      <c r="J11" s="43">
        <f>('BAR BB| Open rates'!J10*0.9)*0.9</f>
        <v>16524</v>
      </c>
      <c r="K11" s="43">
        <f>('BAR BB| Open rates'!K10*0.9)*0.9</f>
        <v>14904</v>
      </c>
      <c r="L11" s="43">
        <f>('BAR BB| Open rates'!L10*0.9)*0.9</f>
        <v>16524</v>
      </c>
      <c r="M11" s="43">
        <f>('BAR BB| Open rates'!M10*0.9)*0.9</f>
        <v>14904</v>
      </c>
      <c r="N11" s="43">
        <f>('BAR BB| Open rates'!N10*0.9)*0.9</f>
        <v>16524</v>
      </c>
      <c r="O11" s="43">
        <f>('BAR BB| Open rates'!O10*0.9)*0.9</f>
        <v>14904</v>
      </c>
      <c r="P11" s="43">
        <f>('BAR BB| Open rates'!P10*0.9)*0.9</f>
        <v>16524</v>
      </c>
      <c r="Q11" s="43">
        <f>('BAR BB| Open rates'!Q10*0.9)*0.9</f>
        <v>14904</v>
      </c>
    </row>
    <row r="12" spans="1:17" s="36" customFormat="1" ht="12" customHeight="1" x14ac:dyDescent="0.2">
      <c r="A12" s="236" t="s">
        <v>176</v>
      </c>
      <c r="B12" s="43"/>
      <c r="C12" s="43"/>
      <c r="D12" s="43"/>
      <c r="E12" s="43"/>
      <c r="F12" s="43"/>
      <c r="G12" s="43"/>
      <c r="H12" s="43"/>
      <c r="I12" s="43"/>
      <c r="J12" s="43"/>
      <c r="K12" s="43"/>
      <c r="L12" s="43"/>
      <c r="M12" s="43"/>
      <c r="N12" s="43"/>
      <c r="O12" s="43"/>
      <c r="P12" s="43"/>
      <c r="Q12" s="43"/>
    </row>
    <row r="13" spans="1:17" s="36" customFormat="1" ht="12" customHeight="1" x14ac:dyDescent="0.2">
      <c r="A13" s="237">
        <v>1</v>
      </c>
      <c r="B13" s="43">
        <f>('BAR BB| Open rates'!B12*0.9)*0.9</f>
        <v>29727</v>
      </c>
      <c r="C13" s="43">
        <f>('BAR BB| Open rates'!C12*0.9)*0.9</f>
        <v>26487</v>
      </c>
      <c r="D13" s="43">
        <f>('BAR BB| Open rates'!D12*0.9)*0.9</f>
        <v>26487</v>
      </c>
      <c r="E13" s="43">
        <f>('BAR BB| Open rates'!E12*0.9)*0.9</f>
        <v>29727</v>
      </c>
      <c r="F13" s="43">
        <f>('BAR BB| Open rates'!F12*0.9)*0.9</f>
        <v>26487</v>
      </c>
      <c r="G13" s="43">
        <f>('BAR BB| Open rates'!G12*0.9)*0.9</f>
        <v>26487</v>
      </c>
      <c r="H13" s="43">
        <f>('BAR BB| Open rates'!H12*0.9)*0.9</f>
        <v>20817</v>
      </c>
      <c r="I13" s="43">
        <f>('BAR BB| Open rates'!I12*0.9)*0.9</f>
        <v>19035</v>
      </c>
      <c r="J13" s="43">
        <f>('BAR BB| Open rates'!J12*0.9)*0.9</f>
        <v>17658</v>
      </c>
      <c r="K13" s="43">
        <f>('BAR BB| Open rates'!K12*0.9)*0.9</f>
        <v>16038</v>
      </c>
      <c r="L13" s="43">
        <f>('BAR BB| Open rates'!L12*0.9)*0.9</f>
        <v>17658</v>
      </c>
      <c r="M13" s="43">
        <f>('BAR BB| Open rates'!M12*0.9)*0.9</f>
        <v>16038</v>
      </c>
      <c r="N13" s="43">
        <f>('BAR BB| Open rates'!N12*0.9)*0.9</f>
        <v>17658</v>
      </c>
      <c r="O13" s="43">
        <f>('BAR BB| Open rates'!O12*0.9)*0.9</f>
        <v>16038</v>
      </c>
      <c r="P13" s="43">
        <f>('BAR BB| Open rates'!P12*0.9)*0.9</f>
        <v>17658</v>
      </c>
      <c r="Q13" s="43">
        <f>('BAR BB| Open rates'!Q12*0.9)*0.9</f>
        <v>16038</v>
      </c>
    </row>
    <row r="14" spans="1:17" s="36" customFormat="1" ht="12" customHeight="1" x14ac:dyDescent="0.2">
      <c r="A14" s="237">
        <v>2</v>
      </c>
      <c r="B14" s="43">
        <f>('BAR BB| Open rates'!B13*0.9)*0.9</f>
        <v>31752</v>
      </c>
      <c r="C14" s="43">
        <f>('BAR BB| Open rates'!C13*0.9)*0.9</f>
        <v>28512</v>
      </c>
      <c r="D14" s="43">
        <f>('BAR BB| Open rates'!D13*0.9)*0.9</f>
        <v>28512</v>
      </c>
      <c r="E14" s="43">
        <f>('BAR BB| Open rates'!E13*0.9)*0.9</f>
        <v>31752</v>
      </c>
      <c r="F14" s="43">
        <f>('BAR BB| Open rates'!F13*0.9)*0.9</f>
        <v>28512</v>
      </c>
      <c r="G14" s="43">
        <f>('BAR BB| Open rates'!G13*0.9)*0.9</f>
        <v>28512</v>
      </c>
      <c r="H14" s="43">
        <f>('BAR BB| Open rates'!H13*0.9)*0.9</f>
        <v>22842</v>
      </c>
      <c r="I14" s="43">
        <f>('BAR BB| Open rates'!I13*0.9)*0.9</f>
        <v>21060</v>
      </c>
      <c r="J14" s="43">
        <f>('BAR BB| Open rates'!J13*0.9)*0.9</f>
        <v>19683</v>
      </c>
      <c r="K14" s="43">
        <f>('BAR BB| Open rates'!K13*0.9)*0.9</f>
        <v>18063</v>
      </c>
      <c r="L14" s="43">
        <f>('BAR BB| Open rates'!L13*0.9)*0.9</f>
        <v>19683</v>
      </c>
      <c r="M14" s="43">
        <f>('BAR BB| Open rates'!M13*0.9)*0.9</f>
        <v>18063</v>
      </c>
      <c r="N14" s="43">
        <f>('BAR BB| Open rates'!N13*0.9)*0.9</f>
        <v>19683</v>
      </c>
      <c r="O14" s="43">
        <f>('BAR BB| Open rates'!O13*0.9)*0.9</f>
        <v>18063</v>
      </c>
      <c r="P14" s="43">
        <f>('BAR BB| Open rates'!P13*0.9)*0.9</f>
        <v>19683</v>
      </c>
      <c r="Q14" s="43">
        <f>('BAR BB| Open rates'!Q13*0.9)*0.9</f>
        <v>18063</v>
      </c>
    </row>
    <row r="15" spans="1:17" s="33" customFormat="1" x14ac:dyDescent="0.2">
      <c r="A15" s="89"/>
    </row>
    <row r="16" spans="1:17" s="33" customFormat="1" ht="12.75" customHeight="1" x14ac:dyDescent="0.2">
      <c r="A16" s="330" t="s">
        <v>172</v>
      </c>
    </row>
    <row r="17" spans="1:1" s="33" customFormat="1" x14ac:dyDescent="0.2">
      <c r="A17" s="330"/>
    </row>
    <row r="18" spans="1:1" s="33" customFormat="1" x14ac:dyDescent="0.2">
      <c r="A18" s="292"/>
    </row>
    <row r="19" spans="1:1" s="33" customFormat="1" ht="51" customHeight="1" x14ac:dyDescent="0.2">
      <c r="A19" s="348" t="s">
        <v>277</v>
      </c>
    </row>
    <row r="20" spans="1:1" s="33" customFormat="1" ht="25.5" customHeight="1" x14ac:dyDescent="0.2">
      <c r="A20" s="348"/>
    </row>
    <row r="21" spans="1:1" s="33" customFormat="1" ht="31.5" customHeight="1" x14ac:dyDescent="0.2">
      <c r="A21" s="348"/>
    </row>
    <row r="22" spans="1:1" s="33" customFormat="1" ht="87.75" customHeight="1" x14ac:dyDescent="0.2">
      <c r="A22" s="348"/>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383</v>
      </c>
    </row>
    <row r="27" spans="1:1" s="6" customFormat="1" ht="24" x14ac:dyDescent="0.2">
      <c r="A27" s="173" t="s">
        <v>76</v>
      </c>
    </row>
    <row r="28" spans="1:1" s="6" customFormat="1" ht="24" x14ac:dyDescent="0.2">
      <c r="A28" s="173" t="s">
        <v>77</v>
      </c>
    </row>
    <row r="29" spans="1:1" s="6" customFormat="1" ht="24"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91"/>
    </row>
    <row r="33" spans="1:1" s="33" customFormat="1" x14ac:dyDescent="0.2">
      <c r="A33" s="171" t="s">
        <v>81</v>
      </c>
    </row>
    <row r="34" spans="1:1" s="33" customFormat="1" x14ac:dyDescent="0.2">
      <c r="A34" s="15" t="s">
        <v>401</v>
      </c>
    </row>
    <row r="35" spans="1:1" s="33" customFormat="1" ht="140.25" x14ac:dyDescent="0.2">
      <c r="A35" s="289" t="s">
        <v>413</v>
      </c>
    </row>
    <row r="36" spans="1:1" s="33" customFormat="1" x14ac:dyDescent="0.2">
      <c r="A36" s="171" t="s">
        <v>83</v>
      </c>
    </row>
    <row r="37" spans="1:1" s="33" customFormat="1" ht="24" x14ac:dyDescent="0.2">
      <c r="A37" s="267" t="s">
        <v>414</v>
      </c>
    </row>
    <row r="38" spans="1:1" s="33" customFormat="1" ht="24" x14ac:dyDescent="0.2">
      <c r="A38" s="213" t="s">
        <v>415</v>
      </c>
    </row>
    <row r="39" spans="1:1" s="33" customFormat="1" ht="30" x14ac:dyDescent="0.2">
      <c r="A39" s="310" t="s">
        <v>402</v>
      </c>
    </row>
    <row r="40" spans="1:1" s="33" customFormat="1" ht="45" x14ac:dyDescent="0.2">
      <c r="A40" s="311" t="s">
        <v>403</v>
      </c>
    </row>
    <row r="41" spans="1:1" s="33" customFormat="1" ht="45" x14ac:dyDescent="0.2">
      <c r="A41" s="311" t="s">
        <v>430</v>
      </c>
    </row>
    <row r="42" spans="1:1" s="33" customFormat="1" ht="60" x14ac:dyDescent="0.2">
      <c r="A42" s="311" t="s">
        <v>431</v>
      </c>
    </row>
    <row r="43" spans="1:1" s="33" customFormat="1" ht="45" x14ac:dyDescent="0.2">
      <c r="A43" s="311" t="s">
        <v>432</v>
      </c>
    </row>
    <row r="44" spans="1:1" s="33" customFormat="1" ht="30" x14ac:dyDescent="0.2">
      <c r="A44" s="311" t="s">
        <v>433</v>
      </c>
    </row>
    <row r="45" spans="1:1" s="33" customFormat="1" ht="75" x14ac:dyDescent="0.2">
      <c r="A45" s="311" t="s">
        <v>404</v>
      </c>
    </row>
    <row r="46" spans="1:1" s="33" customFormat="1" ht="75" x14ac:dyDescent="0.2">
      <c r="A46" s="311" t="s">
        <v>405</v>
      </c>
    </row>
    <row r="47" spans="1:1" s="33" customFormat="1" ht="30" x14ac:dyDescent="0.2">
      <c r="A47" s="311" t="s">
        <v>406</v>
      </c>
    </row>
    <row r="48" spans="1:1" s="33" customFormat="1" ht="15" x14ac:dyDescent="0.2">
      <c r="A48" s="311"/>
    </row>
    <row r="49" spans="1:1" s="33" customFormat="1" ht="75" x14ac:dyDescent="0.2">
      <c r="A49" s="311" t="s">
        <v>407</v>
      </c>
    </row>
    <row r="50" spans="1:1" s="33" customFormat="1" ht="30" x14ac:dyDescent="0.2">
      <c r="A50" s="311" t="s">
        <v>408</v>
      </c>
    </row>
    <row r="51" spans="1:1" s="33" customFormat="1" ht="75" x14ac:dyDescent="0.2">
      <c r="A51" s="290" t="s">
        <v>409</v>
      </c>
    </row>
    <row r="52" spans="1:1" s="33" customFormat="1" ht="60" x14ac:dyDescent="0.2">
      <c r="A52" s="290" t="s">
        <v>410</v>
      </c>
    </row>
    <row r="53" spans="1:1" s="33" customFormat="1" ht="30" x14ac:dyDescent="0.2">
      <c r="A53" s="290" t="s">
        <v>434</v>
      </c>
    </row>
    <row r="54" spans="1:1" s="33" customFormat="1" ht="75" x14ac:dyDescent="0.2">
      <c r="A54" s="290" t="s">
        <v>416</v>
      </c>
    </row>
    <row r="55" spans="1:1" s="33" customFormat="1" ht="15" x14ac:dyDescent="0.2">
      <c r="A55" s="290"/>
    </row>
    <row r="56" spans="1:1" s="33" customFormat="1" ht="15" x14ac:dyDescent="0.2">
      <c r="A56" s="290"/>
    </row>
    <row r="57" spans="1:1" s="33" customFormat="1" ht="15" x14ac:dyDescent="0.2">
      <c r="A57" s="290"/>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Q625"/>
  <sheetViews>
    <sheetView workbookViewId="0">
      <selection activeCell="A40" sqref="A40:A55"/>
    </sheetView>
  </sheetViews>
  <sheetFormatPr defaultColWidth="9.85546875" defaultRowHeight="12.75" x14ac:dyDescent="0.2"/>
  <cols>
    <col min="1" max="1" width="36.85546875" style="32" customWidth="1"/>
    <col min="2" max="16384" width="9.85546875" style="32"/>
  </cols>
  <sheetData>
    <row r="1" spans="1:17" x14ac:dyDescent="0.2">
      <c r="A1" s="63" t="s">
        <v>61</v>
      </c>
    </row>
    <row r="2" spans="1:17" x14ac:dyDescent="0.2">
      <c r="A2" s="11" t="s">
        <v>419</v>
      </c>
    </row>
    <row r="3" spans="1:17" x14ac:dyDescent="0.2">
      <c r="A3" s="11" t="s">
        <v>420</v>
      </c>
    </row>
    <row r="4" spans="1:17" s="33" customFormat="1" ht="24.75" customHeight="1" x14ac:dyDescent="0.2">
      <c r="A4" s="88" t="s">
        <v>62</v>
      </c>
      <c r="B4" s="115">
        <f>'BAR BB| Open rates'!B3</f>
        <v>45953</v>
      </c>
      <c r="C4" s="115">
        <f>'BAR BB| Open rates'!C3</f>
        <v>45954</v>
      </c>
      <c r="D4" s="115">
        <f>'BAR BB| Open rates'!D3</f>
        <v>45955</v>
      </c>
      <c r="E4" s="115">
        <f>'BAR BB| Open rates'!E3</f>
        <v>45958</v>
      </c>
      <c r="F4" s="115">
        <f>'BAR BB| Open rates'!F3</f>
        <v>45959</v>
      </c>
      <c r="G4" s="115">
        <f>'BAR BB| Open rates'!G3</f>
        <v>45962</v>
      </c>
      <c r="H4" s="115">
        <f>'BAR BB| Open rates'!H3</f>
        <v>45965</v>
      </c>
      <c r="I4" s="115">
        <f>'BAR BB| Open rates'!I3</f>
        <v>45966</v>
      </c>
      <c r="J4" s="115">
        <f>'BAR BB| Open rates'!J3</f>
        <v>45968</v>
      </c>
      <c r="K4" s="115">
        <f>'BAR BB| Open rates'!K3</f>
        <v>45970</v>
      </c>
      <c r="L4" s="115">
        <f>'BAR BB| Open rates'!L3</f>
        <v>45975</v>
      </c>
      <c r="M4" s="115">
        <f>'BAR BB| Open rates'!M3</f>
        <v>45977</v>
      </c>
      <c r="N4" s="115">
        <f>'BAR BB| Open rates'!N3</f>
        <v>45982</v>
      </c>
      <c r="O4" s="115">
        <f>'BAR BB| Open rates'!O3</f>
        <v>45984</v>
      </c>
      <c r="P4" s="115">
        <f>'BAR BB| Open rates'!P3</f>
        <v>45989</v>
      </c>
      <c r="Q4" s="115">
        <f>'BAR BB| Open rates'!Q3</f>
        <v>45991</v>
      </c>
    </row>
    <row r="5" spans="1:17" s="33" customFormat="1" ht="24.75" customHeight="1" x14ac:dyDescent="0.2">
      <c r="A5" s="104"/>
      <c r="B5" s="115">
        <f>'BAR BB| Open rates'!B4</f>
        <v>45953</v>
      </c>
      <c r="C5" s="115">
        <f>'BAR BB| Open rates'!C4</f>
        <v>45954</v>
      </c>
      <c r="D5" s="115">
        <f>'BAR BB| Open rates'!D4</f>
        <v>45957</v>
      </c>
      <c r="E5" s="115">
        <f>'BAR BB| Open rates'!E4</f>
        <v>45958</v>
      </c>
      <c r="F5" s="115">
        <f>'BAR BB| Open rates'!F4</f>
        <v>45961</v>
      </c>
      <c r="G5" s="115">
        <f>'BAR BB| Open rates'!G4</f>
        <v>45964</v>
      </c>
      <c r="H5" s="115">
        <f>'BAR BB| Open rates'!H4</f>
        <v>45965</v>
      </c>
      <c r="I5" s="115">
        <f>'BAR BB| Open rates'!I4</f>
        <v>45967</v>
      </c>
      <c r="J5" s="115">
        <f>'BAR BB| Open rates'!J4</f>
        <v>45969</v>
      </c>
      <c r="K5" s="115">
        <f>'BAR BB| Open rates'!K4</f>
        <v>45974</v>
      </c>
      <c r="L5" s="115">
        <f>'BAR BB| Open rates'!L4</f>
        <v>45976</v>
      </c>
      <c r="M5" s="115">
        <f>'BAR BB| Open rates'!M4</f>
        <v>45981</v>
      </c>
      <c r="N5" s="115">
        <f>'BAR BB| Open rates'!N4</f>
        <v>45983</v>
      </c>
      <c r="O5" s="115">
        <f>'BAR BB| Open rates'!O4</f>
        <v>45988</v>
      </c>
      <c r="P5" s="115">
        <f>'BAR BB| Open rates'!P4</f>
        <v>45990</v>
      </c>
      <c r="Q5" s="115">
        <f>'BAR BB| Open rates'!Q4</f>
        <v>45991</v>
      </c>
    </row>
    <row r="6" spans="1:17" s="36" customFormat="1" ht="12" customHeight="1" x14ac:dyDescent="0.2">
      <c r="A6" s="184" t="s">
        <v>63</v>
      </c>
    </row>
    <row r="7" spans="1:17" s="36" customFormat="1" ht="12" customHeight="1" x14ac:dyDescent="0.2">
      <c r="A7" s="183">
        <v>1</v>
      </c>
      <c r="B7" s="57">
        <f>('BAR BB| Open rates'!B6*0.9)*0.85</f>
        <v>22797</v>
      </c>
      <c r="C7" s="57">
        <f>('BAR BB| Open rates'!C6*0.9)*0.85</f>
        <v>19737</v>
      </c>
      <c r="D7" s="57">
        <f>('BAR BB| Open rates'!D6*0.9)*0.85</f>
        <v>19737</v>
      </c>
      <c r="E7" s="57">
        <f>('BAR BB| Open rates'!E6*0.9)*0.85</f>
        <v>22797</v>
      </c>
      <c r="F7" s="57">
        <f>('BAR BB| Open rates'!F6*0.9)*0.85</f>
        <v>19737</v>
      </c>
      <c r="G7" s="57">
        <f>('BAR BB| Open rates'!G6*0.9)*0.85</f>
        <v>19737</v>
      </c>
      <c r="H7" s="57">
        <f>('BAR BB| Open rates'!H6*0.9)*0.85</f>
        <v>14382</v>
      </c>
      <c r="I7" s="57">
        <f>('BAR BB| Open rates'!I6*0.9)*0.85</f>
        <v>12699</v>
      </c>
      <c r="J7" s="57">
        <f>('BAR BB| Open rates'!J6*0.9)*0.85</f>
        <v>11398.5</v>
      </c>
      <c r="K7" s="57">
        <f>('BAR BB| Open rates'!K6*0.9)*0.85</f>
        <v>9868.5</v>
      </c>
      <c r="L7" s="57">
        <f>('BAR BB| Open rates'!L6*0.9)*0.85</f>
        <v>11398.5</v>
      </c>
      <c r="M7" s="57">
        <f>('BAR BB| Open rates'!M6*0.9)*0.85</f>
        <v>9868.5</v>
      </c>
      <c r="N7" s="57">
        <f>('BAR BB| Open rates'!N6*0.9)*0.85</f>
        <v>11398.5</v>
      </c>
      <c r="O7" s="57">
        <f>('BAR BB| Open rates'!O6*0.9)*0.85</f>
        <v>9868.5</v>
      </c>
      <c r="P7" s="57">
        <f>('BAR BB| Open rates'!P6*0.9)*0.85</f>
        <v>11398.5</v>
      </c>
      <c r="Q7" s="57">
        <f>('BAR BB| Open rates'!Q6*0.9)*0.85</f>
        <v>9868.5</v>
      </c>
    </row>
    <row r="8" spans="1:17" s="36" customFormat="1" ht="12" customHeight="1" x14ac:dyDescent="0.2">
      <c r="A8" s="183">
        <v>2</v>
      </c>
      <c r="B8" s="57">
        <f>('BAR BB| Open rates'!B7*0.9)*0.85</f>
        <v>24709.5</v>
      </c>
      <c r="C8" s="57">
        <f>('BAR BB| Open rates'!C7*0.9)*0.85</f>
        <v>21649.5</v>
      </c>
      <c r="D8" s="57">
        <f>('BAR BB| Open rates'!D7*0.9)*0.85</f>
        <v>21649.5</v>
      </c>
      <c r="E8" s="57">
        <f>('BAR BB| Open rates'!E7*0.9)*0.85</f>
        <v>24709.5</v>
      </c>
      <c r="F8" s="57">
        <f>('BAR BB| Open rates'!F7*0.9)*0.85</f>
        <v>21649.5</v>
      </c>
      <c r="G8" s="57">
        <f>('BAR BB| Open rates'!G7*0.9)*0.85</f>
        <v>21649.5</v>
      </c>
      <c r="H8" s="57">
        <f>('BAR BB| Open rates'!H7*0.9)*0.85</f>
        <v>16294.5</v>
      </c>
      <c r="I8" s="57">
        <f>('BAR BB| Open rates'!I7*0.9)*0.85</f>
        <v>14611.5</v>
      </c>
      <c r="J8" s="57">
        <f>('BAR BB| Open rates'!J7*0.9)*0.85</f>
        <v>13311</v>
      </c>
      <c r="K8" s="57">
        <f>('BAR BB| Open rates'!K7*0.9)*0.85</f>
        <v>11781</v>
      </c>
      <c r="L8" s="57">
        <f>('BAR BB| Open rates'!L7*0.9)*0.85</f>
        <v>13311</v>
      </c>
      <c r="M8" s="57">
        <f>('BAR BB| Open rates'!M7*0.9)*0.85</f>
        <v>11781</v>
      </c>
      <c r="N8" s="57">
        <f>('BAR BB| Open rates'!N7*0.9)*0.85</f>
        <v>13311</v>
      </c>
      <c r="O8" s="57">
        <f>('BAR BB| Open rates'!O7*0.9)*0.85</f>
        <v>11781</v>
      </c>
      <c r="P8" s="57">
        <f>('BAR BB| Open rates'!P7*0.9)*0.85</f>
        <v>13311</v>
      </c>
      <c r="Q8" s="57">
        <f>('BAR BB| Open rates'!Q7*0.9)*0.85</f>
        <v>11781</v>
      </c>
    </row>
    <row r="9" spans="1:17" s="36" customFormat="1" ht="12" customHeight="1" x14ac:dyDescent="0.2">
      <c r="A9" s="236" t="s">
        <v>175</v>
      </c>
      <c r="B9" s="43"/>
      <c r="C9" s="43"/>
      <c r="D9" s="43"/>
      <c r="E9" s="43"/>
      <c r="F9" s="43"/>
      <c r="G9" s="43"/>
      <c r="H9" s="43"/>
      <c r="I9" s="43"/>
      <c r="J9" s="43"/>
      <c r="K9" s="43"/>
      <c r="L9" s="43"/>
      <c r="M9" s="43"/>
      <c r="N9" s="43"/>
      <c r="O9" s="43"/>
      <c r="P9" s="43"/>
      <c r="Q9" s="43"/>
    </row>
    <row r="10" spans="1:17" s="36" customFormat="1" ht="12" customHeight="1" x14ac:dyDescent="0.2">
      <c r="A10" s="237">
        <v>1</v>
      </c>
      <c r="B10" s="57">
        <f>('BAR BB| Open rates'!B9*0.9)*0.85</f>
        <v>25092</v>
      </c>
      <c r="C10" s="57">
        <f>('BAR BB| Open rates'!C9*0.9)*0.85</f>
        <v>22032</v>
      </c>
      <c r="D10" s="57">
        <f>('BAR BB| Open rates'!D9*0.9)*0.85</f>
        <v>22032</v>
      </c>
      <c r="E10" s="57">
        <f>('BAR BB| Open rates'!E9*0.9)*0.85</f>
        <v>25092</v>
      </c>
      <c r="F10" s="57">
        <f>('BAR BB| Open rates'!F9*0.9)*0.85</f>
        <v>22032</v>
      </c>
      <c r="G10" s="57">
        <f>('BAR BB| Open rates'!G9*0.9)*0.85</f>
        <v>22032</v>
      </c>
      <c r="H10" s="57">
        <f>('BAR BB| Open rates'!H9*0.9)*0.85</f>
        <v>16677</v>
      </c>
      <c r="I10" s="57">
        <f>('BAR BB| Open rates'!I9*0.9)*0.85</f>
        <v>14994</v>
      </c>
      <c r="J10" s="57">
        <f>('BAR BB| Open rates'!J9*0.9)*0.85</f>
        <v>13693.5</v>
      </c>
      <c r="K10" s="57">
        <f>('BAR BB| Open rates'!K9*0.9)*0.85</f>
        <v>12163.5</v>
      </c>
      <c r="L10" s="57">
        <f>('BAR BB| Open rates'!L9*0.9)*0.85</f>
        <v>13693.5</v>
      </c>
      <c r="M10" s="57">
        <f>('BAR BB| Open rates'!M9*0.9)*0.85</f>
        <v>12163.5</v>
      </c>
      <c r="N10" s="57">
        <f>('BAR BB| Open rates'!N9*0.9)*0.85</f>
        <v>13693.5</v>
      </c>
      <c r="O10" s="57">
        <f>('BAR BB| Open rates'!O9*0.9)*0.85</f>
        <v>12163.5</v>
      </c>
      <c r="P10" s="57">
        <f>('BAR BB| Open rates'!P9*0.9)*0.85</f>
        <v>13693.5</v>
      </c>
      <c r="Q10" s="57">
        <f>('BAR BB| Open rates'!Q9*0.9)*0.85</f>
        <v>12163.5</v>
      </c>
    </row>
    <row r="11" spans="1:17" s="36" customFormat="1" ht="12" customHeight="1" x14ac:dyDescent="0.2">
      <c r="A11" s="237">
        <v>2</v>
      </c>
      <c r="B11" s="57">
        <f>('BAR BB| Open rates'!B10*0.9)*0.85</f>
        <v>27004.5</v>
      </c>
      <c r="C11" s="57">
        <f>('BAR BB| Open rates'!C10*0.9)*0.85</f>
        <v>23944.5</v>
      </c>
      <c r="D11" s="57">
        <f>('BAR BB| Open rates'!D10*0.9)*0.85</f>
        <v>23944.5</v>
      </c>
      <c r="E11" s="57">
        <f>('BAR BB| Open rates'!E10*0.9)*0.85</f>
        <v>27004.5</v>
      </c>
      <c r="F11" s="57">
        <f>('BAR BB| Open rates'!F10*0.9)*0.85</f>
        <v>23944.5</v>
      </c>
      <c r="G11" s="57">
        <f>('BAR BB| Open rates'!G10*0.9)*0.85</f>
        <v>23944.5</v>
      </c>
      <c r="H11" s="57">
        <f>('BAR BB| Open rates'!H10*0.9)*0.85</f>
        <v>18589.5</v>
      </c>
      <c r="I11" s="57">
        <f>('BAR BB| Open rates'!I10*0.9)*0.85</f>
        <v>16906.5</v>
      </c>
      <c r="J11" s="57">
        <f>('BAR BB| Open rates'!J10*0.9)*0.85</f>
        <v>15606</v>
      </c>
      <c r="K11" s="57">
        <f>('BAR BB| Open rates'!K10*0.9)*0.85</f>
        <v>14076</v>
      </c>
      <c r="L11" s="57">
        <f>('BAR BB| Open rates'!L10*0.9)*0.85</f>
        <v>15606</v>
      </c>
      <c r="M11" s="57">
        <f>('BAR BB| Open rates'!M10*0.9)*0.85</f>
        <v>14076</v>
      </c>
      <c r="N11" s="57">
        <f>('BAR BB| Open rates'!N10*0.9)*0.85</f>
        <v>15606</v>
      </c>
      <c r="O11" s="57">
        <f>('BAR BB| Open rates'!O10*0.9)*0.85</f>
        <v>14076</v>
      </c>
      <c r="P11" s="57">
        <f>('BAR BB| Open rates'!P10*0.9)*0.85</f>
        <v>15606</v>
      </c>
      <c r="Q11" s="57">
        <f>('BAR BB| Open rates'!Q10*0.9)*0.85</f>
        <v>14076</v>
      </c>
    </row>
    <row r="12" spans="1:17" s="36" customFormat="1" ht="12" customHeight="1" x14ac:dyDescent="0.2">
      <c r="A12" s="236" t="s">
        <v>176</v>
      </c>
      <c r="B12" s="43"/>
      <c r="C12" s="43"/>
      <c r="D12" s="43"/>
      <c r="E12" s="43"/>
      <c r="F12" s="43"/>
      <c r="G12" s="43"/>
      <c r="H12" s="43"/>
      <c r="I12" s="43"/>
      <c r="J12" s="43"/>
      <c r="K12" s="43"/>
      <c r="L12" s="43"/>
      <c r="M12" s="43"/>
      <c r="N12" s="43"/>
      <c r="O12" s="43"/>
      <c r="P12" s="43"/>
      <c r="Q12" s="43"/>
    </row>
    <row r="13" spans="1:17" s="36" customFormat="1" ht="12" customHeight="1" x14ac:dyDescent="0.2">
      <c r="A13" s="237">
        <v>1</v>
      </c>
      <c r="B13" s="57">
        <f>('BAR BB| Open rates'!B12*0.9)*0.85</f>
        <v>28075.5</v>
      </c>
      <c r="C13" s="57">
        <f>('BAR BB| Open rates'!C12*0.9)*0.85</f>
        <v>25015.5</v>
      </c>
      <c r="D13" s="57">
        <f>('BAR BB| Open rates'!D12*0.9)*0.85</f>
        <v>25015.5</v>
      </c>
      <c r="E13" s="57">
        <f>('BAR BB| Open rates'!E12*0.9)*0.85</f>
        <v>28075.5</v>
      </c>
      <c r="F13" s="57">
        <f>('BAR BB| Open rates'!F12*0.9)*0.85</f>
        <v>25015.5</v>
      </c>
      <c r="G13" s="57">
        <f>('BAR BB| Open rates'!G12*0.9)*0.85</f>
        <v>25015.5</v>
      </c>
      <c r="H13" s="57">
        <f>('BAR BB| Open rates'!H12*0.9)*0.85</f>
        <v>19660.5</v>
      </c>
      <c r="I13" s="57">
        <f>('BAR BB| Open rates'!I12*0.9)*0.85</f>
        <v>17977.5</v>
      </c>
      <c r="J13" s="57">
        <f>('BAR BB| Open rates'!J12*0.9)*0.85</f>
        <v>16677</v>
      </c>
      <c r="K13" s="57">
        <f>('BAR BB| Open rates'!K12*0.9)*0.85</f>
        <v>15147</v>
      </c>
      <c r="L13" s="57">
        <f>('BAR BB| Open rates'!L12*0.9)*0.85</f>
        <v>16677</v>
      </c>
      <c r="M13" s="57">
        <f>('BAR BB| Open rates'!M12*0.9)*0.85</f>
        <v>15147</v>
      </c>
      <c r="N13" s="57">
        <f>('BAR BB| Open rates'!N12*0.9)*0.85</f>
        <v>16677</v>
      </c>
      <c r="O13" s="57">
        <f>('BAR BB| Open rates'!O12*0.9)*0.85</f>
        <v>15147</v>
      </c>
      <c r="P13" s="57">
        <f>('BAR BB| Open rates'!P12*0.9)*0.85</f>
        <v>16677</v>
      </c>
      <c r="Q13" s="57">
        <f>('BAR BB| Open rates'!Q12*0.9)*0.85</f>
        <v>15147</v>
      </c>
    </row>
    <row r="14" spans="1:17" s="36" customFormat="1" ht="12" customHeight="1" x14ac:dyDescent="0.2">
      <c r="A14" s="237">
        <v>2</v>
      </c>
      <c r="B14" s="57">
        <f>('BAR BB| Open rates'!B13*0.9)*0.85</f>
        <v>29988</v>
      </c>
      <c r="C14" s="57">
        <f>('BAR BB| Open rates'!C13*0.9)*0.85</f>
        <v>26928</v>
      </c>
      <c r="D14" s="57">
        <f>('BAR BB| Open rates'!D13*0.9)*0.85</f>
        <v>26928</v>
      </c>
      <c r="E14" s="57">
        <f>('BAR BB| Open rates'!E13*0.9)*0.85</f>
        <v>29988</v>
      </c>
      <c r="F14" s="57">
        <f>('BAR BB| Open rates'!F13*0.9)*0.85</f>
        <v>26928</v>
      </c>
      <c r="G14" s="57">
        <f>('BAR BB| Open rates'!G13*0.9)*0.85</f>
        <v>26928</v>
      </c>
      <c r="H14" s="57">
        <f>('BAR BB| Open rates'!H13*0.9)*0.85</f>
        <v>21573</v>
      </c>
      <c r="I14" s="57">
        <f>('BAR BB| Open rates'!I13*0.9)*0.85</f>
        <v>19890</v>
      </c>
      <c r="J14" s="57">
        <f>('BAR BB| Open rates'!J13*0.9)*0.85</f>
        <v>18589.5</v>
      </c>
      <c r="K14" s="57">
        <f>('BAR BB| Open rates'!K13*0.9)*0.85</f>
        <v>17059.5</v>
      </c>
      <c r="L14" s="57">
        <f>('BAR BB| Open rates'!L13*0.9)*0.85</f>
        <v>18589.5</v>
      </c>
      <c r="M14" s="57">
        <f>('BAR BB| Open rates'!M13*0.9)*0.85</f>
        <v>17059.5</v>
      </c>
      <c r="N14" s="57">
        <f>('BAR BB| Open rates'!N13*0.9)*0.85</f>
        <v>18589.5</v>
      </c>
      <c r="O14" s="57">
        <f>('BAR BB| Open rates'!O13*0.9)*0.85</f>
        <v>17059.5</v>
      </c>
      <c r="P14" s="57">
        <f>('BAR BB| Open rates'!P13*0.9)*0.85</f>
        <v>18589.5</v>
      </c>
      <c r="Q14" s="57">
        <f>('BAR BB| Open rates'!Q13*0.9)*0.85</f>
        <v>17059.5</v>
      </c>
    </row>
    <row r="15" spans="1:17" s="33" customFormat="1" x14ac:dyDescent="0.2">
      <c r="A15" s="89"/>
    </row>
    <row r="16" spans="1:17" s="33" customFormat="1" ht="12.75" customHeight="1" x14ac:dyDescent="0.2">
      <c r="A16" s="330" t="s">
        <v>172</v>
      </c>
    </row>
    <row r="17" spans="1:1" s="33" customFormat="1" x14ac:dyDescent="0.2">
      <c r="A17" s="330"/>
    </row>
    <row r="18" spans="1:1" s="33" customFormat="1" ht="13.5" customHeight="1" x14ac:dyDescent="0.2">
      <c r="A18" s="292"/>
    </row>
    <row r="19" spans="1:1" s="33" customFormat="1" ht="59.25" customHeight="1" x14ac:dyDescent="0.2">
      <c r="A19" s="348" t="s">
        <v>277</v>
      </c>
    </row>
    <row r="20" spans="1:1" s="33" customFormat="1" ht="41.25" customHeight="1" x14ac:dyDescent="0.2">
      <c r="A20" s="348"/>
    </row>
    <row r="21" spans="1:1" s="33" customFormat="1" ht="42" customHeight="1" x14ac:dyDescent="0.2">
      <c r="A21" s="348"/>
    </row>
    <row r="22" spans="1:1" s="33" customFormat="1" ht="61.5" customHeight="1" x14ac:dyDescent="0.2">
      <c r="A22" s="348"/>
    </row>
    <row r="23" spans="1:1" s="33" customFormat="1" x14ac:dyDescent="0.2">
      <c r="A23" s="292"/>
    </row>
    <row r="24" spans="1:1" s="33" customFormat="1" x14ac:dyDescent="0.2">
      <c r="A24" s="292"/>
    </row>
    <row r="25" spans="1:1" s="6" customFormat="1" ht="12" x14ac:dyDescent="0.2">
      <c r="A25" s="174" t="s">
        <v>74</v>
      </c>
    </row>
    <row r="26" spans="1:1" s="6" customFormat="1" ht="12" x14ac:dyDescent="0.2">
      <c r="A26" s="172" t="s">
        <v>75</v>
      </c>
    </row>
    <row r="27" spans="1:1" s="6" customFormat="1" ht="12" x14ac:dyDescent="0.2">
      <c r="A27" s="172" t="s">
        <v>383</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91"/>
    </row>
    <row r="34" spans="1:1" s="33" customFormat="1" x14ac:dyDescent="0.2">
      <c r="A34" s="171" t="s">
        <v>81</v>
      </c>
    </row>
    <row r="35" spans="1:1" s="33" customFormat="1" x14ac:dyDescent="0.2">
      <c r="A35" s="15" t="s">
        <v>401</v>
      </c>
    </row>
    <row r="36" spans="1:1" s="33" customFormat="1" ht="140.25" x14ac:dyDescent="0.2">
      <c r="A36" s="289" t="s">
        <v>413</v>
      </c>
    </row>
    <row r="37" spans="1:1" s="33" customFormat="1" x14ac:dyDescent="0.2">
      <c r="A37" s="171" t="s">
        <v>83</v>
      </c>
    </row>
    <row r="38" spans="1:1" s="33" customFormat="1" ht="24" x14ac:dyDescent="0.2">
      <c r="A38" s="308" t="s">
        <v>414</v>
      </c>
    </row>
    <row r="39" spans="1:1" s="33" customFormat="1" ht="24" x14ac:dyDescent="0.2">
      <c r="A39" s="309" t="s">
        <v>415</v>
      </c>
    </row>
    <row r="40" spans="1:1" s="33" customFormat="1" ht="30" x14ac:dyDescent="0.2">
      <c r="A40" s="310" t="s">
        <v>402</v>
      </c>
    </row>
    <row r="41" spans="1:1" s="33" customFormat="1" ht="45" x14ac:dyDescent="0.2">
      <c r="A41" s="311" t="s">
        <v>403</v>
      </c>
    </row>
    <row r="42" spans="1:1" s="33" customFormat="1" ht="45" x14ac:dyDescent="0.2">
      <c r="A42" s="311" t="s">
        <v>430</v>
      </c>
    </row>
    <row r="43" spans="1:1" s="33" customFormat="1" ht="60" x14ac:dyDescent="0.2">
      <c r="A43" s="311" t="s">
        <v>431</v>
      </c>
    </row>
    <row r="44" spans="1:1" s="33" customFormat="1" ht="45" x14ac:dyDescent="0.2">
      <c r="A44" s="311" t="s">
        <v>432</v>
      </c>
    </row>
    <row r="45" spans="1:1" s="33" customFormat="1" ht="30" x14ac:dyDescent="0.2">
      <c r="A45" s="311" t="s">
        <v>433</v>
      </c>
    </row>
    <row r="46" spans="1:1" s="33" customFormat="1" ht="75" x14ac:dyDescent="0.2">
      <c r="A46" s="311" t="s">
        <v>404</v>
      </c>
    </row>
    <row r="47" spans="1:1" s="33" customFormat="1" ht="75" x14ac:dyDescent="0.2">
      <c r="A47" s="311" t="s">
        <v>405</v>
      </c>
    </row>
    <row r="48" spans="1:1" s="33" customFormat="1" ht="30" x14ac:dyDescent="0.2">
      <c r="A48" s="311" t="s">
        <v>406</v>
      </c>
    </row>
    <row r="49" spans="1:1" s="33" customFormat="1" ht="15" x14ac:dyDescent="0.2">
      <c r="A49" s="311"/>
    </row>
    <row r="50" spans="1:1" s="33" customFormat="1" ht="75" x14ac:dyDescent="0.2">
      <c r="A50" s="311" t="s">
        <v>407</v>
      </c>
    </row>
    <row r="51" spans="1:1" s="33" customFormat="1" ht="30" x14ac:dyDescent="0.2">
      <c r="A51" s="311" t="s">
        <v>408</v>
      </c>
    </row>
    <row r="52" spans="1:1" s="33" customFormat="1" ht="75" x14ac:dyDescent="0.2">
      <c r="A52" s="290" t="s">
        <v>409</v>
      </c>
    </row>
    <row r="53" spans="1:1" s="33" customFormat="1" ht="60" x14ac:dyDescent="0.2">
      <c r="A53" s="290" t="s">
        <v>410</v>
      </c>
    </row>
    <row r="54" spans="1:1" s="33" customFormat="1" ht="30" x14ac:dyDescent="0.2">
      <c r="A54" s="290" t="s">
        <v>434</v>
      </c>
    </row>
    <row r="55" spans="1:1" s="33" customFormat="1" ht="75" x14ac:dyDescent="0.2">
      <c r="A55" s="290" t="s">
        <v>416</v>
      </c>
    </row>
    <row r="56" spans="1:1" s="33" customFormat="1" ht="15" x14ac:dyDescent="0.2">
      <c r="A56" s="290"/>
    </row>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sheetData>
  <mergeCells count="2">
    <mergeCell ref="A16:A17"/>
    <mergeCell ref="A19:A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sheetPr>
  <dimension ref="A1:BL110"/>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53.5703125" style="32" customWidth="1"/>
    <col min="2" max="23" width="10.28515625" style="32"/>
    <col min="24" max="24" width="9.85546875" style="32" bestFit="1" customWidth="1"/>
    <col min="25" max="28" width="10.28515625" style="32"/>
    <col min="29" max="29" width="10.28515625" style="32" customWidth="1"/>
    <col min="30" max="37" width="10.28515625" style="32"/>
    <col min="38" max="39" width="10.28515625" style="32" customWidth="1"/>
    <col min="40" max="44" width="10.28515625" style="32"/>
    <col min="45" max="45" width="10.28515625" style="32" customWidth="1"/>
    <col min="46" max="16384" width="10.28515625" style="32"/>
  </cols>
  <sheetData>
    <row r="1" spans="1:64" ht="25.5" customHeight="1" x14ac:dyDescent="0.2">
      <c r="A1" s="254" t="s">
        <v>61</v>
      </c>
    </row>
    <row r="2" spans="1:64" ht="13.5" thickBot="1" x14ac:dyDescent="0.25">
      <c r="A2" s="255" t="s">
        <v>16</v>
      </c>
    </row>
    <row r="3" spans="1:64" ht="26.25" customHeight="1" thickBot="1" x14ac:dyDescent="0.25">
      <c r="A3" s="295" t="s">
        <v>62</v>
      </c>
      <c r="B3" s="113">
        <v>45953</v>
      </c>
      <c r="C3" s="296">
        <v>45954</v>
      </c>
      <c r="D3" s="296">
        <v>45955</v>
      </c>
      <c r="E3" s="296">
        <v>45958</v>
      </c>
      <c r="F3" s="296">
        <v>45959</v>
      </c>
      <c r="G3" s="296">
        <v>45962</v>
      </c>
      <c r="H3" s="296">
        <v>45965</v>
      </c>
      <c r="I3" s="296">
        <v>45966</v>
      </c>
      <c r="J3" s="296">
        <v>45968</v>
      </c>
      <c r="K3" s="296">
        <v>45970</v>
      </c>
      <c r="L3" s="296">
        <v>45975</v>
      </c>
      <c r="M3" s="296">
        <v>45977</v>
      </c>
      <c r="N3" s="296">
        <v>45982</v>
      </c>
      <c r="O3" s="296">
        <v>45984</v>
      </c>
      <c r="P3" s="296">
        <v>45989</v>
      </c>
      <c r="Q3" s="296">
        <v>45991</v>
      </c>
      <c r="R3" s="296">
        <v>45992</v>
      </c>
      <c r="S3" s="296">
        <v>45996</v>
      </c>
      <c r="T3" s="296">
        <v>45998</v>
      </c>
      <c r="U3" s="296">
        <v>46003</v>
      </c>
      <c r="V3" s="297">
        <v>46004</v>
      </c>
      <c r="W3" s="297">
        <v>46010</v>
      </c>
      <c r="X3" s="298">
        <v>46017</v>
      </c>
      <c r="Y3" s="299">
        <v>46020</v>
      </c>
      <c r="Z3" s="296">
        <v>46021</v>
      </c>
      <c r="AA3" s="113">
        <v>46022</v>
      </c>
      <c r="AB3" s="296">
        <v>46023</v>
      </c>
      <c r="AC3" s="297">
        <v>46028</v>
      </c>
      <c r="AD3" s="299">
        <v>46030</v>
      </c>
      <c r="AE3" s="302">
        <v>46031</v>
      </c>
      <c r="AF3" s="299">
        <v>46032</v>
      </c>
      <c r="AG3" s="296">
        <v>46033</v>
      </c>
      <c r="AH3" s="296">
        <v>46038</v>
      </c>
      <c r="AI3" s="296">
        <v>45675</v>
      </c>
      <c r="AJ3" s="296">
        <v>46041</v>
      </c>
      <c r="AK3" s="296">
        <v>46045</v>
      </c>
      <c r="AL3" s="296">
        <v>46047</v>
      </c>
      <c r="AM3" s="296">
        <v>46049</v>
      </c>
      <c r="AN3" s="296">
        <v>46052</v>
      </c>
      <c r="AO3" s="297">
        <v>46054</v>
      </c>
      <c r="AP3" s="299">
        <v>46056</v>
      </c>
      <c r="AQ3" s="299">
        <v>46058</v>
      </c>
      <c r="AR3" s="296">
        <v>46059</v>
      </c>
      <c r="AS3" s="296">
        <v>46061</v>
      </c>
      <c r="AT3" s="303">
        <v>46066</v>
      </c>
      <c r="AU3" s="303">
        <v>46068</v>
      </c>
      <c r="AV3" s="304">
        <v>46072</v>
      </c>
      <c r="AW3" s="300">
        <v>46077</v>
      </c>
      <c r="AX3" s="300">
        <v>46078</v>
      </c>
      <c r="AY3" s="113">
        <v>46082</v>
      </c>
      <c r="AZ3" s="113">
        <v>46087</v>
      </c>
      <c r="BA3" s="113">
        <v>46091</v>
      </c>
      <c r="BB3" s="113">
        <v>46096</v>
      </c>
      <c r="BC3" s="113">
        <v>46101</v>
      </c>
      <c r="BD3" s="113">
        <v>46103</v>
      </c>
      <c r="BE3" s="134">
        <v>46113</v>
      </c>
      <c r="BF3" s="134">
        <v>46118</v>
      </c>
      <c r="BG3" s="134">
        <v>46124</v>
      </c>
      <c r="BH3" s="134">
        <v>46125</v>
      </c>
      <c r="BI3" s="134">
        <v>46131</v>
      </c>
      <c r="BJ3" s="134">
        <v>46136</v>
      </c>
      <c r="BK3" s="134">
        <v>46138</v>
      </c>
      <c r="BL3" s="134">
        <v>46142</v>
      </c>
    </row>
    <row r="4" spans="1:64" ht="26.25" customHeight="1" x14ac:dyDescent="0.2">
      <c r="A4" s="301"/>
      <c r="B4" s="113">
        <v>45953</v>
      </c>
      <c r="C4" s="296">
        <v>45954</v>
      </c>
      <c r="D4" s="307">
        <v>45957</v>
      </c>
      <c r="E4" s="307">
        <v>45958</v>
      </c>
      <c r="F4" s="113">
        <v>45961</v>
      </c>
      <c r="G4" s="113">
        <v>45964</v>
      </c>
      <c r="H4" s="113">
        <v>45965</v>
      </c>
      <c r="I4" s="113">
        <v>45967</v>
      </c>
      <c r="J4" s="113">
        <v>45969</v>
      </c>
      <c r="K4" s="113">
        <v>45974</v>
      </c>
      <c r="L4" s="113">
        <v>45976</v>
      </c>
      <c r="M4" s="113">
        <v>45981</v>
      </c>
      <c r="N4" s="113">
        <v>45983</v>
      </c>
      <c r="O4" s="113">
        <v>45988</v>
      </c>
      <c r="P4" s="113">
        <v>45990</v>
      </c>
      <c r="Q4" s="113">
        <v>45991</v>
      </c>
      <c r="R4" s="113">
        <v>45995</v>
      </c>
      <c r="S4" s="113">
        <v>45997</v>
      </c>
      <c r="T4" s="113">
        <v>46002</v>
      </c>
      <c r="U4" s="296">
        <v>46003</v>
      </c>
      <c r="V4" s="113">
        <v>46009</v>
      </c>
      <c r="W4" s="298">
        <v>46016</v>
      </c>
      <c r="X4" s="298">
        <v>46019</v>
      </c>
      <c r="Y4" s="302">
        <v>46020</v>
      </c>
      <c r="Z4" s="113">
        <v>46021</v>
      </c>
      <c r="AA4" s="113">
        <v>46022</v>
      </c>
      <c r="AB4" s="113">
        <v>46027</v>
      </c>
      <c r="AC4" s="298">
        <v>46029</v>
      </c>
      <c r="AD4" s="299">
        <v>46030</v>
      </c>
      <c r="AE4" s="302">
        <v>46031</v>
      </c>
      <c r="AF4" s="302">
        <v>46032</v>
      </c>
      <c r="AG4" s="113">
        <v>46037</v>
      </c>
      <c r="AH4" s="113">
        <v>46039</v>
      </c>
      <c r="AI4" s="113">
        <v>45675</v>
      </c>
      <c r="AJ4" s="113">
        <v>46044</v>
      </c>
      <c r="AK4" s="113">
        <v>46046</v>
      </c>
      <c r="AL4" s="113">
        <v>46048</v>
      </c>
      <c r="AM4" s="113">
        <v>46051</v>
      </c>
      <c r="AN4" s="113">
        <v>46053</v>
      </c>
      <c r="AO4" s="298">
        <v>46055</v>
      </c>
      <c r="AP4" s="302">
        <v>46057</v>
      </c>
      <c r="AQ4" s="302">
        <v>46058</v>
      </c>
      <c r="AR4" s="113">
        <v>46060</v>
      </c>
      <c r="AS4" s="113">
        <v>46065</v>
      </c>
      <c r="AT4" s="305">
        <v>46067</v>
      </c>
      <c r="AU4" s="305">
        <v>46071</v>
      </c>
      <c r="AV4" s="306">
        <v>46076</v>
      </c>
      <c r="AW4" s="300">
        <v>46077</v>
      </c>
      <c r="AX4" s="300">
        <v>46081</v>
      </c>
      <c r="AY4" s="113">
        <v>46086</v>
      </c>
      <c r="AZ4" s="113">
        <v>46090</v>
      </c>
      <c r="BA4" s="113">
        <v>46095</v>
      </c>
      <c r="BB4" s="113">
        <v>46100</v>
      </c>
      <c r="BC4" s="113">
        <v>46102</v>
      </c>
      <c r="BD4" s="113">
        <v>46112</v>
      </c>
      <c r="BE4" s="134">
        <v>46117</v>
      </c>
      <c r="BF4" s="134">
        <v>46123</v>
      </c>
      <c r="BG4" s="134">
        <v>46124</v>
      </c>
      <c r="BH4" s="134">
        <v>46130</v>
      </c>
      <c r="BI4" s="134">
        <v>46135</v>
      </c>
      <c r="BJ4" s="134">
        <v>46137</v>
      </c>
      <c r="BK4" s="134">
        <v>46141</v>
      </c>
      <c r="BL4" s="134">
        <v>46142</v>
      </c>
    </row>
    <row r="5" spans="1:64" s="35" customFormat="1" ht="12" customHeight="1" x14ac:dyDescent="0.2">
      <c r="A5" s="270" t="s">
        <v>63</v>
      </c>
      <c r="B5" s="85"/>
      <c r="C5" s="85"/>
      <c r="D5" s="85"/>
      <c r="E5" s="85"/>
      <c r="F5" s="85"/>
      <c r="G5" s="85"/>
      <c r="H5" s="85"/>
      <c r="I5" s="85"/>
      <c r="J5" s="85"/>
      <c r="K5" s="85"/>
      <c r="L5" s="85"/>
      <c r="M5" s="85"/>
      <c r="N5" s="85"/>
      <c r="O5" s="85"/>
      <c r="P5" s="85"/>
      <c r="Q5" s="85"/>
      <c r="R5" s="85"/>
      <c r="S5" s="85"/>
      <c r="T5" s="85"/>
      <c r="U5" s="85"/>
      <c r="V5" s="85"/>
      <c r="W5" s="85"/>
      <c r="X5" s="282"/>
      <c r="Y5" s="272"/>
      <c r="Z5" s="34"/>
      <c r="AA5" s="34"/>
      <c r="AB5" s="34"/>
      <c r="AC5" s="282"/>
      <c r="AD5" s="272"/>
      <c r="AE5" s="272"/>
      <c r="AF5" s="272"/>
      <c r="AG5" s="34"/>
      <c r="AH5" s="34"/>
      <c r="AI5" s="34"/>
      <c r="AJ5" s="34"/>
      <c r="AK5" s="34"/>
      <c r="AL5" s="34"/>
      <c r="AM5" s="34"/>
      <c r="AN5" s="34"/>
      <c r="AO5" s="282"/>
      <c r="AP5" s="272"/>
      <c r="AQ5" s="272"/>
      <c r="AR5" s="34"/>
      <c r="AS5" s="34"/>
      <c r="AT5" s="273"/>
      <c r="AU5" s="273"/>
      <c r="AV5" s="281"/>
      <c r="AW5" s="277"/>
      <c r="AX5" s="277"/>
      <c r="AY5" s="277"/>
      <c r="AZ5" s="34"/>
      <c r="BA5" s="34"/>
      <c r="BB5" s="34"/>
      <c r="BC5" s="34"/>
      <c r="BD5" s="34"/>
      <c r="BE5" s="34"/>
      <c r="BF5" s="34"/>
      <c r="BG5" s="34"/>
      <c r="BH5" s="34"/>
      <c r="BI5" s="34"/>
      <c r="BJ5" s="34"/>
      <c r="BK5" s="34"/>
      <c r="BL5" s="34"/>
    </row>
    <row r="6" spans="1:64" s="35" customFormat="1" ht="12" customHeight="1" x14ac:dyDescent="0.2">
      <c r="A6" s="271">
        <v>1</v>
      </c>
      <c r="B6" s="34">
        <v>29800</v>
      </c>
      <c r="C6" s="34">
        <v>25800</v>
      </c>
      <c r="D6" s="34">
        <v>25800</v>
      </c>
      <c r="E6" s="34">
        <v>29800</v>
      </c>
      <c r="F6" s="34">
        <v>25800</v>
      </c>
      <c r="G6" s="34">
        <v>25800</v>
      </c>
      <c r="H6" s="34">
        <v>18800</v>
      </c>
      <c r="I6" s="34">
        <v>16600</v>
      </c>
      <c r="J6" s="34">
        <v>14900</v>
      </c>
      <c r="K6" s="34">
        <v>12900</v>
      </c>
      <c r="L6" s="34">
        <v>14900</v>
      </c>
      <c r="M6" s="34">
        <v>12900</v>
      </c>
      <c r="N6" s="34">
        <v>14900</v>
      </c>
      <c r="O6" s="34">
        <v>12900</v>
      </c>
      <c r="P6" s="34">
        <v>14900</v>
      </c>
      <c r="Q6" s="34">
        <v>12900</v>
      </c>
      <c r="R6" s="34">
        <v>12900</v>
      </c>
      <c r="S6" s="34">
        <v>14900</v>
      </c>
      <c r="T6" s="34">
        <v>12900</v>
      </c>
      <c r="U6" s="34">
        <v>14900</v>
      </c>
      <c r="V6" s="34">
        <v>14900</v>
      </c>
      <c r="W6" s="282">
        <v>18800</v>
      </c>
      <c r="X6" s="282">
        <v>25800</v>
      </c>
      <c r="Y6" s="272">
        <v>39900</v>
      </c>
      <c r="Z6" s="34">
        <v>59800</v>
      </c>
      <c r="AA6" s="34">
        <v>69800</v>
      </c>
      <c r="AB6" s="34">
        <v>79900</v>
      </c>
      <c r="AC6" s="282">
        <v>72500</v>
      </c>
      <c r="AD6" s="272">
        <v>69800</v>
      </c>
      <c r="AE6" s="272">
        <v>69800</v>
      </c>
      <c r="AF6" s="272">
        <v>59800</v>
      </c>
      <c r="AG6" s="34">
        <v>22800</v>
      </c>
      <c r="AH6" s="34">
        <v>27800</v>
      </c>
      <c r="AI6" s="34">
        <v>25800</v>
      </c>
      <c r="AJ6" s="34">
        <v>22800</v>
      </c>
      <c r="AK6" s="34">
        <v>25800</v>
      </c>
      <c r="AL6" s="34">
        <v>22800</v>
      </c>
      <c r="AM6" s="34">
        <v>25800</v>
      </c>
      <c r="AN6" s="34">
        <v>32800</v>
      </c>
      <c r="AO6" s="282">
        <v>35800</v>
      </c>
      <c r="AP6" s="272">
        <v>35800</v>
      </c>
      <c r="AQ6" s="272">
        <v>35800</v>
      </c>
      <c r="AR6" s="34">
        <v>38700</v>
      </c>
      <c r="AS6" s="34">
        <v>35800</v>
      </c>
      <c r="AT6" s="273">
        <v>38700</v>
      </c>
      <c r="AU6" s="273">
        <v>35800</v>
      </c>
      <c r="AV6" s="281">
        <v>52200</v>
      </c>
      <c r="AW6" s="277">
        <v>48600</v>
      </c>
      <c r="AX6" s="277">
        <v>29800</v>
      </c>
      <c r="AY6" s="277">
        <v>25800</v>
      </c>
      <c r="AZ6" s="34">
        <v>29800</v>
      </c>
      <c r="BA6" s="34">
        <v>20800</v>
      </c>
      <c r="BB6" s="34">
        <v>18800</v>
      </c>
      <c r="BC6" s="34">
        <v>20800</v>
      </c>
      <c r="BD6" s="34">
        <v>18800</v>
      </c>
      <c r="BE6" s="34">
        <v>16600</v>
      </c>
      <c r="BF6" s="34">
        <v>14900</v>
      </c>
      <c r="BG6" s="34">
        <v>12900</v>
      </c>
      <c r="BH6" s="34">
        <v>12900</v>
      </c>
      <c r="BI6" s="34">
        <v>11900</v>
      </c>
      <c r="BJ6" s="34">
        <v>12900</v>
      </c>
      <c r="BK6" s="34">
        <v>11900</v>
      </c>
      <c r="BL6" s="34">
        <v>12900</v>
      </c>
    </row>
    <row r="7" spans="1:64" s="35" customFormat="1" ht="12" customHeight="1" x14ac:dyDescent="0.2">
      <c r="A7" s="271">
        <v>2</v>
      </c>
      <c r="B7" s="34">
        <f t="shared" ref="B7" si="0">B6+2500</f>
        <v>32300</v>
      </c>
      <c r="C7" s="34">
        <f t="shared" ref="C7:F7" si="1">C6+2500</f>
        <v>28300</v>
      </c>
      <c r="D7" s="34">
        <f t="shared" ref="D7" si="2">D6+2500</f>
        <v>28300</v>
      </c>
      <c r="E7" s="34">
        <f t="shared" ref="E7" si="3">E6+2500</f>
        <v>32300</v>
      </c>
      <c r="F7" s="34">
        <f t="shared" si="1"/>
        <v>28300</v>
      </c>
      <c r="G7" s="34">
        <f t="shared" ref="G7:W7" si="4">G6+2500</f>
        <v>28300</v>
      </c>
      <c r="H7" s="34">
        <f t="shared" ref="H7" si="5">H6+2500</f>
        <v>21300</v>
      </c>
      <c r="I7" s="34">
        <f t="shared" si="4"/>
        <v>19100</v>
      </c>
      <c r="J7" s="34">
        <f t="shared" ref="J7" si="6">J6+2500</f>
        <v>17400</v>
      </c>
      <c r="K7" s="34">
        <f t="shared" si="4"/>
        <v>15400</v>
      </c>
      <c r="L7" s="34">
        <f t="shared" si="4"/>
        <v>17400</v>
      </c>
      <c r="M7" s="34">
        <f t="shared" si="4"/>
        <v>15400</v>
      </c>
      <c r="N7" s="34">
        <f t="shared" si="4"/>
        <v>17400</v>
      </c>
      <c r="O7" s="34">
        <f t="shared" si="4"/>
        <v>15400</v>
      </c>
      <c r="P7" s="34">
        <f t="shared" si="4"/>
        <v>17400</v>
      </c>
      <c r="Q7" s="34">
        <f t="shared" si="4"/>
        <v>15400</v>
      </c>
      <c r="R7" s="34">
        <f t="shared" si="4"/>
        <v>15400</v>
      </c>
      <c r="S7" s="34">
        <f t="shared" si="4"/>
        <v>17400</v>
      </c>
      <c r="T7" s="34">
        <f t="shared" si="4"/>
        <v>15400</v>
      </c>
      <c r="U7" s="34">
        <f t="shared" si="4"/>
        <v>17400</v>
      </c>
      <c r="V7" s="34">
        <f t="shared" ref="V7" si="7">V6+2500</f>
        <v>17400</v>
      </c>
      <c r="W7" s="282">
        <f t="shared" si="4"/>
        <v>21300</v>
      </c>
      <c r="X7" s="282">
        <f>X6+3000</f>
        <v>28800</v>
      </c>
      <c r="Y7" s="272">
        <f>Y6+3000</f>
        <v>42900</v>
      </c>
      <c r="Z7" s="34">
        <f t="shared" ref="Z7:BD7" si="8">Z6+3000</f>
        <v>62800</v>
      </c>
      <c r="AA7" s="34">
        <f t="shared" ref="AA7" si="9">AA6+3000</f>
        <v>72800</v>
      </c>
      <c r="AB7" s="34">
        <f t="shared" si="8"/>
        <v>82900</v>
      </c>
      <c r="AC7" s="282">
        <f t="shared" si="8"/>
        <v>75500</v>
      </c>
      <c r="AD7" s="282">
        <f t="shared" ref="AD7" si="10">AD6+3000</f>
        <v>72800</v>
      </c>
      <c r="AE7" s="272">
        <f t="shared" ref="AE7:AF7" si="11">AE6+3000</f>
        <v>72800</v>
      </c>
      <c r="AF7" s="272">
        <f t="shared" si="11"/>
        <v>62800</v>
      </c>
      <c r="AG7" s="34">
        <f t="shared" si="8"/>
        <v>25800</v>
      </c>
      <c r="AH7" s="34">
        <f t="shared" si="8"/>
        <v>30800</v>
      </c>
      <c r="AI7" s="34">
        <f t="shared" ref="AI7" si="12">AI6+3000</f>
        <v>28800</v>
      </c>
      <c r="AJ7" s="34">
        <f t="shared" si="8"/>
        <v>25800</v>
      </c>
      <c r="AK7" s="34">
        <f t="shared" si="8"/>
        <v>28800</v>
      </c>
      <c r="AL7" s="34">
        <f t="shared" si="8"/>
        <v>25800</v>
      </c>
      <c r="AM7" s="34">
        <f t="shared" ref="AM7" si="13">AM6+3000</f>
        <v>28800</v>
      </c>
      <c r="AN7" s="34">
        <f t="shared" si="8"/>
        <v>35800</v>
      </c>
      <c r="AO7" s="282">
        <f t="shared" si="8"/>
        <v>38800</v>
      </c>
      <c r="AP7" s="272">
        <f t="shared" si="8"/>
        <v>38800</v>
      </c>
      <c r="AQ7" s="272">
        <f t="shared" ref="AQ7" si="14">AQ6+3000</f>
        <v>38800</v>
      </c>
      <c r="AR7" s="34">
        <f t="shared" si="8"/>
        <v>41700</v>
      </c>
      <c r="AS7" s="34">
        <f t="shared" si="8"/>
        <v>38800</v>
      </c>
      <c r="AT7" s="273">
        <f t="shared" si="8"/>
        <v>41700</v>
      </c>
      <c r="AU7" s="273">
        <f t="shared" ref="AU7" si="15">AU6+3000</f>
        <v>38800</v>
      </c>
      <c r="AV7" s="281">
        <f t="shared" si="8"/>
        <v>55200</v>
      </c>
      <c r="AW7" s="277">
        <f t="shared" ref="AW7" si="16">AW6+3000</f>
        <v>51600</v>
      </c>
      <c r="AX7" s="277">
        <f t="shared" si="8"/>
        <v>32800</v>
      </c>
      <c r="AY7" s="277">
        <f t="shared" ref="AY7" si="17">AY6+3000</f>
        <v>28800</v>
      </c>
      <c r="AZ7" s="34">
        <f t="shared" si="8"/>
        <v>32800</v>
      </c>
      <c r="BA7" s="34">
        <f t="shared" si="8"/>
        <v>23800</v>
      </c>
      <c r="BB7" s="34">
        <f t="shared" si="8"/>
        <v>21800</v>
      </c>
      <c r="BC7" s="34">
        <f t="shared" ref="BC7" si="18">BC6+3000</f>
        <v>23800</v>
      </c>
      <c r="BD7" s="34">
        <f t="shared" si="8"/>
        <v>21800</v>
      </c>
      <c r="BE7" s="34">
        <f t="shared" ref="BE7" si="19">BE6+3000</f>
        <v>19600</v>
      </c>
      <c r="BF7" s="34">
        <f t="shared" ref="BF7:BL7" si="20">BF6+3000</f>
        <v>17900</v>
      </c>
      <c r="BG7" s="34">
        <f t="shared" si="20"/>
        <v>15900</v>
      </c>
      <c r="BH7" s="34">
        <f t="shared" ref="BH7" si="21">BH6+3000</f>
        <v>15900</v>
      </c>
      <c r="BI7" s="34">
        <f t="shared" si="20"/>
        <v>14900</v>
      </c>
      <c r="BJ7" s="34">
        <f t="shared" si="20"/>
        <v>15900</v>
      </c>
      <c r="BK7" s="34">
        <f t="shared" si="20"/>
        <v>14900</v>
      </c>
      <c r="BL7" s="34">
        <f t="shared" si="20"/>
        <v>15900</v>
      </c>
    </row>
    <row r="8" spans="1:64" s="35" customFormat="1" ht="12" customHeight="1" x14ac:dyDescent="0.2">
      <c r="A8" s="274" t="s">
        <v>175</v>
      </c>
      <c r="B8" s="85"/>
      <c r="C8" s="85"/>
      <c r="D8" s="85"/>
      <c r="E8" s="85"/>
      <c r="F8" s="85"/>
      <c r="G8" s="85"/>
      <c r="H8" s="85"/>
      <c r="I8" s="85"/>
      <c r="J8" s="85"/>
      <c r="K8" s="85"/>
      <c r="L8" s="85"/>
      <c r="M8" s="85"/>
      <c r="N8" s="85"/>
      <c r="O8" s="85"/>
      <c r="P8" s="85"/>
      <c r="Q8" s="85"/>
      <c r="R8" s="85"/>
      <c r="S8" s="85"/>
      <c r="T8" s="85"/>
      <c r="U8" s="85"/>
      <c r="V8" s="85"/>
      <c r="W8" s="85"/>
      <c r="X8" s="282"/>
      <c r="Y8" s="272"/>
      <c r="Z8" s="34"/>
      <c r="AA8" s="34"/>
      <c r="AB8" s="34"/>
      <c r="AC8" s="282"/>
      <c r="AD8" s="282"/>
      <c r="AE8" s="272"/>
      <c r="AF8" s="272"/>
      <c r="AG8" s="34"/>
      <c r="AH8" s="34"/>
      <c r="AI8" s="34"/>
      <c r="AJ8" s="34"/>
      <c r="AK8" s="34"/>
      <c r="AL8" s="34"/>
      <c r="AM8" s="34"/>
      <c r="AN8" s="34"/>
      <c r="AO8" s="282"/>
      <c r="AP8" s="272"/>
      <c r="AQ8" s="272"/>
      <c r="AR8" s="34"/>
      <c r="AS8" s="34"/>
      <c r="AT8" s="273"/>
      <c r="AU8" s="273"/>
      <c r="AV8" s="281"/>
      <c r="AW8" s="277"/>
      <c r="AX8" s="277"/>
      <c r="AY8" s="277"/>
      <c r="AZ8" s="34"/>
      <c r="BA8" s="34"/>
      <c r="BB8" s="34"/>
      <c r="BC8" s="34"/>
      <c r="BD8" s="34"/>
      <c r="BE8" s="34"/>
      <c r="BF8" s="34"/>
      <c r="BG8" s="34"/>
      <c r="BH8" s="34"/>
      <c r="BI8" s="34"/>
      <c r="BJ8" s="34"/>
      <c r="BK8" s="34"/>
      <c r="BL8" s="34"/>
    </row>
    <row r="9" spans="1:64" s="35" customFormat="1" ht="12" customHeight="1" x14ac:dyDescent="0.2">
      <c r="A9" s="275">
        <v>1</v>
      </c>
      <c r="B9" s="276">
        <f t="shared" ref="B9" si="22">B6+3000</f>
        <v>32800</v>
      </c>
      <c r="C9" s="276">
        <f t="shared" ref="C9:F9" si="23">C6+3000</f>
        <v>28800</v>
      </c>
      <c r="D9" s="276">
        <f t="shared" ref="D9" si="24">D6+3000</f>
        <v>28800</v>
      </c>
      <c r="E9" s="276">
        <f t="shared" ref="E9" si="25">E6+3000</f>
        <v>32800</v>
      </c>
      <c r="F9" s="276">
        <f t="shared" si="23"/>
        <v>28800</v>
      </c>
      <c r="G9" s="276">
        <f t="shared" ref="G9:W9" si="26">G6+3000</f>
        <v>28800</v>
      </c>
      <c r="H9" s="276">
        <f t="shared" ref="H9" si="27">H6+3000</f>
        <v>21800</v>
      </c>
      <c r="I9" s="276">
        <f t="shared" si="26"/>
        <v>19600</v>
      </c>
      <c r="J9" s="276">
        <f t="shared" ref="J9" si="28">J6+3000</f>
        <v>17900</v>
      </c>
      <c r="K9" s="276">
        <f t="shared" si="26"/>
        <v>15900</v>
      </c>
      <c r="L9" s="276">
        <f t="shared" si="26"/>
        <v>17900</v>
      </c>
      <c r="M9" s="276">
        <f t="shared" si="26"/>
        <v>15900</v>
      </c>
      <c r="N9" s="276">
        <f t="shared" si="26"/>
        <v>17900</v>
      </c>
      <c r="O9" s="276">
        <f t="shared" si="26"/>
        <v>15900</v>
      </c>
      <c r="P9" s="276">
        <f t="shared" si="26"/>
        <v>17900</v>
      </c>
      <c r="Q9" s="276">
        <f t="shared" si="26"/>
        <v>15900</v>
      </c>
      <c r="R9" s="276">
        <f t="shared" si="26"/>
        <v>15900</v>
      </c>
      <c r="S9" s="276">
        <f t="shared" si="26"/>
        <v>17900</v>
      </c>
      <c r="T9" s="276">
        <f t="shared" si="26"/>
        <v>15900</v>
      </c>
      <c r="U9" s="276">
        <f t="shared" si="26"/>
        <v>17900</v>
      </c>
      <c r="V9" s="276">
        <f t="shared" ref="V9" si="29">V6+3000</f>
        <v>17900</v>
      </c>
      <c r="W9" s="283">
        <f t="shared" si="26"/>
        <v>21800</v>
      </c>
      <c r="X9" s="282">
        <f t="shared" ref="X9:BD9" si="30">X6+3000</f>
        <v>28800</v>
      </c>
      <c r="Y9" s="272">
        <f>Y6+10000</f>
        <v>49900</v>
      </c>
      <c r="Z9" s="34">
        <f t="shared" ref="Z9:AC9" si="31">Z6+10000</f>
        <v>69800</v>
      </c>
      <c r="AA9" s="34">
        <f t="shared" ref="AA9" si="32">AA6+10000</f>
        <v>79800</v>
      </c>
      <c r="AB9" s="34">
        <f t="shared" si="31"/>
        <v>89900</v>
      </c>
      <c r="AC9" s="282">
        <f t="shared" si="31"/>
        <v>82500</v>
      </c>
      <c r="AD9" s="282">
        <f t="shared" ref="AD9" si="33">AD6+10000</f>
        <v>79800</v>
      </c>
      <c r="AE9" s="272">
        <f t="shared" ref="AE9:AF9" si="34">AE6+3000</f>
        <v>72800</v>
      </c>
      <c r="AF9" s="272">
        <f t="shared" si="34"/>
        <v>62800</v>
      </c>
      <c r="AG9" s="34">
        <f t="shared" si="30"/>
        <v>25800</v>
      </c>
      <c r="AH9" s="34">
        <f t="shared" si="30"/>
        <v>30800</v>
      </c>
      <c r="AI9" s="34">
        <f t="shared" ref="AI9" si="35">AI6+3000</f>
        <v>28800</v>
      </c>
      <c r="AJ9" s="34">
        <f t="shared" si="30"/>
        <v>25800</v>
      </c>
      <c r="AK9" s="34">
        <f t="shared" si="30"/>
        <v>28800</v>
      </c>
      <c r="AL9" s="34">
        <f t="shared" si="30"/>
        <v>25800</v>
      </c>
      <c r="AM9" s="34">
        <f t="shared" ref="AM9" si="36">AM6+3000</f>
        <v>28800</v>
      </c>
      <c r="AN9" s="34">
        <f t="shared" si="30"/>
        <v>35800</v>
      </c>
      <c r="AO9" s="282">
        <f t="shared" si="30"/>
        <v>38800</v>
      </c>
      <c r="AP9" s="272">
        <f t="shared" si="30"/>
        <v>38800</v>
      </c>
      <c r="AQ9" s="272">
        <f t="shared" ref="AQ9" si="37">AQ6+3000</f>
        <v>38800</v>
      </c>
      <c r="AR9" s="34">
        <f t="shared" si="30"/>
        <v>41700</v>
      </c>
      <c r="AS9" s="34">
        <f t="shared" si="30"/>
        <v>38800</v>
      </c>
      <c r="AT9" s="273">
        <f t="shared" si="30"/>
        <v>41700</v>
      </c>
      <c r="AU9" s="273">
        <f t="shared" ref="AU9" si="38">AU6+3000</f>
        <v>38800</v>
      </c>
      <c r="AV9" s="281">
        <f t="shared" si="30"/>
        <v>55200</v>
      </c>
      <c r="AW9" s="277">
        <f t="shared" ref="AW9" si="39">AW6+3000</f>
        <v>51600</v>
      </c>
      <c r="AX9" s="277">
        <f t="shared" si="30"/>
        <v>32800</v>
      </c>
      <c r="AY9" s="277">
        <f t="shared" ref="AY9" si="40">AY6+3000</f>
        <v>28800</v>
      </c>
      <c r="AZ9" s="34">
        <f t="shared" si="30"/>
        <v>32800</v>
      </c>
      <c r="BA9" s="34">
        <f t="shared" si="30"/>
        <v>23800</v>
      </c>
      <c r="BB9" s="34">
        <f t="shared" si="30"/>
        <v>21800</v>
      </c>
      <c r="BC9" s="34">
        <f t="shared" ref="BC9" si="41">BC6+3000</f>
        <v>23800</v>
      </c>
      <c r="BD9" s="34">
        <f t="shared" si="30"/>
        <v>21800</v>
      </c>
      <c r="BE9" s="34">
        <f t="shared" ref="BE9" si="42">BE6+3000</f>
        <v>19600</v>
      </c>
      <c r="BF9" s="34">
        <f t="shared" ref="BF9:BL9" si="43">BF6+3000</f>
        <v>17900</v>
      </c>
      <c r="BG9" s="34">
        <f t="shared" si="43"/>
        <v>15900</v>
      </c>
      <c r="BH9" s="34">
        <f t="shared" ref="BH9" si="44">BH6+3000</f>
        <v>15900</v>
      </c>
      <c r="BI9" s="34">
        <f t="shared" si="43"/>
        <v>14900</v>
      </c>
      <c r="BJ9" s="34">
        <f t="shared" si="43"/>
        <v>15900</v>
      </c>
      <c r="BK9" s="34">
        <f t="shared" si="43"/>
        <v>14900</v>
      </c>
      <c r="BL9" s="34">
        <f t="shared" si="43"/>
        <v>15900</v>
      </c>
    </row>
    <row r="10" spans="1:64" s="35" customFormat="1" ht="12" customHeight="1" x14ac:dyDescent="0.2">
      <c r="A10" s="275">
        <v>2</v>
      </c>
      <c r="B10" s="34">
        <f t="shared" ref="B10" si="45">B9+2500</f>
        <v>35300</v>
      </c>
      <c r="C10" s="34">
        <f t="shared" ref="C10:F10" si="46">C9+2500</f>
        <v>31300</v>
      </c>
      <c r="D10" s="34">
        <f t="shared" ref="D10" si="47">D9+2500</f>
        <v>31300</v>
      </c>
      <c r="E10" s="34">
        <f t="shared" ref="E10" si="48">E9+2500</f>
        <v>35300</v>
      </c>
      <c r="F10" s="34">
        <f t="shared" si="46"/>
        <v>31300</v>
      </c>
      <c r="G10" s="34">
        <f t="shared" ref="G10:W10" si="49">G9+2500</f>
        <v>31300</v>
      </c>
      <c r="H10" s="34">
        <f t="shared" ref="H10" si="50">H9+2500</f>
        <v>24300</v>
      </c>
      <c r="I10" s="34">
        <f t="shared" si="49"/>
        <v>22100</v>
      </c>
      <c r="J10" s="34">
        <f t="shared" ref="J10" si="51">J9+2500</f>
        <v>20400</v>
      </c>
      <c r="K10" s="34">
        <f t="shared" si="49"/>
        <v>18400</v>
      </c>
      <c r="L10" s="34">
        <f t="shared" si="49"/>
        <v>20400</v>
      </c>
      <c r="M10" s="34">
        <f t="shared" si="49"/>
        <v>18400</v>
      </c>
      <c r="N10" s="34">
        <f t="shared" si="49"/>
        <v>20400</v>
      </c>
      <c r="O10" s="34">
        <f t="shared" si="49"/>
        <v>18400</v>
      </c>
      <c r="P10" s="34">
        <f t="shared" si="49"/>
        <v>20400</v>
      </c>
      <c r="Q10" s="34">
        <f t="shared" si="49"/>
        <v>18400</v>
      </c>
      <c r="R10" s="34">
        <f t="shared" si="49"/>
        <v>18400</v>
      </c>
      <c r="S10" s="34">
        <f t="shared" si="49"/>
        <v>20400</v>
      </c>
      <c r="T10" s="34">
        <f t="shared" si="49"/>
        <v>18400</v>
      </c>
      <c r="U10" s="34">
        <f t="shared" si="49"/>
        <v>20400</v>
      </c>
      <c r="V10" s="34">
        <f t="shared" ref="V10" si="52">V9+2500</f>
        <v>20400</v>
      </c>
      <c r="W10" s="282">
        <f t="shared" si="49"/>
        <v>24300</v>
      </c>
      <c r="X10" s="282">
        <f>X9+2500</f>
        <v>31300</v>
      </c>
      <c r="Y10" s="272">
        <f t="shared" ref="Y10:BD10" si="53">Y9+3000</f>
        <v>52900</v>
      </c>
      <c r="Z10" s="34">
        <f t="shared" si="53"/>
        <v>72800</v>
      </c>
      <c r="AA10" s="34">
        <f t="shared" ref="AA10" si="54">AA9+3000</f>
        <v>82800</v>
      </c>
      <c r="AB10" s="34">
        <f t="shared" si="53"/>
        <v>92900</v>
      </c>
      <c r="AC10" s="282">
        <f t="shared" si="53"/>
        <v>85500</v>
      </c>
      <c r="AD10" s="282">
        <f t="shared" ref="AD10" si="55">AD9+3000</f>
        <v>82800</v>
      </c>
      <c r="AE10" s="272">
        <f t="shared" ref="AE10:AF10" si="56">AE9+3000</f>
        <v>75800</v>
      </c>
      <c r="AF10" s="272">
        <f t="shared" si="56"/>
        <v>65800</v>
      </c>
      <c r="AG10" s="34">
        <f t="shared" si="53"/>
        <v>28800</v>
      </c>
      <c r="AH10" s="34">
        <f t="shared" si="53"/>
        <v>33800</v>
      </c>
      <c r="AI10" s="34">
        <f t="shared" ref="AI10" si="57">AI9+3000</f>
        <v>31800</v>
      </c>
      <c r="AJ10" s="34">
        <f t="shared" si="53"/>
        <v>28800</v>
      </c>
      <c r="AK10" s="34">
        <f t="shared" si="53"/>
        <v>31800</v>
      </c>
      <c r="AL10" s="34">
        <f t="shared" si="53"/>
        <v>28800</v>
      </c>
      <c r="AM10" s="34">
        <f t="shared" ref="AM10" si="58">AM9+3000</f>
        <v>31800</v>
      </c>
      <c r="AN10" s="34">
        <f t="shared" si="53"/>
        <v>38800</v>
      </c>
      <c r="AO10" s="282">
        <f t="shared" si="53"/>
        <v>41800</v>
      </c>
      <c r="AP10" s="272">
        <f t="shared" si="53"/>
        <v>41800</v>
      </c>
      <c r="AQ10" s="272">
        <f t="shared" ref="AQ10" si="59">AQ9+3000</f>
        <v>41800</v>
      </c>
      <c r="AR10" s="34">
        <f t="shared" si="53"/>
        <v>44700</v>
      </c>
      <c r="AS10" s="34">
        <f t="shared" si="53"/>
        <v>41800</v>
      </c>
      <c r="AT10" s="273">
        <f t="shared" si="53"/>
        <v>44700</v>
      </c>
      <c r="AU10" s="273">
        <f t="shared" ref="AU10" si="60">AU9+3000</f>
        <v>41800</v>
      </c>
      <c r="AV10" s="281">
        <f t="shared" si="53"/>
        <v>58200</v>
      </c>
      <c r="AW10" s="277">
        <f t="shared" ref="AW10" si="61">AW9+3000</f>
        <v>54600</v>
      </c>
      <c r="AX10" s="277">
        <f t="shared" si="53"/>
        <v>35800</v>
      </c>
      <c r="AY10" s="277">
        <f t="shared" ref="AY10" si="62">AY9+3000</f>
        <v>31800</v>
      </c>
      <c r="AZ10" s="34">
        <f t="shared" si="53"/>
        <v>35800</v>
      </c>
      <c r="BA10" s="34">
        <f t="shared" si="53"/>
        <v>26800</v>
      </c>
      <c r="BB10" s="34">
        <f t="shared" si="53"/>
        <v>24800</v>
      </c>
      <c r="BC10" s="34">
        <f t="shared" ref="BC10" si="63">BC9+3000</f>
        <v>26800</v>
      </c>
      <c r="BD10" s="34">
        <f t="shared" si="53"/>
        <v>24800</v>
      </c>
      <c r="BE10" s="34">
        <f t="shared" ref="BE10" si="64">BE9+3000</f>
        <v>22600</v>
      </c>
      <c r="BF10" s="34">
        <f t="shared" ref="BF10:BL10" si="65">BF9+3000</f>
        <v>20900</v>
      </c>
      <c r="BG10" s="34">
        <f t="shared" si="65"/>
        <v>18900</v>
      </c>
      <c r="BH10" s="34">
        <f t="shared" ref="BH10" si="66">BH9+3000</f>
        <v>18900</v>
      </c>
      <c r="BI10" s="34">
        <f t="shared" si="65"/>
        <v>17900</v>
      </c>
      <c r="BJ10" s="34">
        <f t="shared" si="65"/>
        <v>18900</v>
      </c>
      <c r="BK10" s="34">
        <f t="shared" si="65"/>
        <v>17900</v>
      </c>
      <c r="BL10" s="34">
        <f t="shared" si="65"/>
        <v>18900</v>
      </c>
    </row>
    <row r="11" spans="1:64" s="35" customFormat="1" ht="12" customHeight="1" x14ac:dyDescent="0.2">
      <c r="A11" s="274" t="s">
        <v>176</v>
      </c>
      <c r="B11" s="85"/>
      <c r="C11" s="85"/>
      <c r="D11" s="85"/>
      <c r="E11" s="85"/>
      <c r="F11" s="85"/>
      <c r="G11" s="85"/>
      <c r="H11" s="85"/>
      <c r="I11" s="85"/>
      <c r="J11" s="85"/>
      <c r="K11" s="85"/>
      <c r="L11" s="85"/>
      <c r="M11" s="85"/>
      <c r="N11" s="85"/>
      <c r="O11" s="85"/>
      <c r="P11" s="85"/>
      <c r="Q11" s="85"/>
      <c r="R11" s="85"/>
      <c r="S11" s="85"/>
      <c r="T11" s="85"/>
      <c r="U11" s="85"/>
      <c r="V11" s="85"/>
      <c r="W11" s="85"/>
      <c r="X11" s="282"/>
      <c r="Y11" s="272"/>
      <c r="Z11" s="34"/>
      <c r="AA11" s="34"/>
      <c r="AB11" s="34"/>
      <c r="AC11" s="282"/>
      <c r="AD11" s="282"/>
      <c r="AE11" s="272"/>
      <c r="AF11" s="272"/>
      <c r="AG11" s="34"/>
      <c r="AH11" s="34"/>
      <c r="AI11" s="34"/>
      <c r="AJ11" s="34"/>
      <c r="AK11" s="34"/>
      <c r="AL11" s="34"/>
      <c r="AM11" s="34"/>
      <c r="AN11" s="34"/>
      <c r="AO11" s="282"/>
      <c r="AP11" s="272"/>
      <c r="AQ11" s="272"/>
      <c r="AR11" s="34"/>
      <c r="AS11" s="34"/>
      <c r="AT11" s="273"/>
      <c r="AU11" s="273"/>
      <c r="AV11" s="281"/>
      <c r="AW11" s="277"/>
      <c r="AX11" s="277"/>
      <c r="AY11" s="277"/>
      <c r="AZ11" s="34"/>
      <c r="BA11" s="34"/>
      <c r="BB11" s="34"/>
      <c r="BC11" s="34"/>
      <c r="BD11" s="34"/>
      <c r="BE11" s="34"/>
      <c r="BF11" s="34"/>
      <c r="BG11" s="34"/>
      <c r="BH11" s="34"/>
      <c r="BI11" s="34"/>
      <c r="BJ11" s="34"/>
      <c r="BK11" s="34"/>
      <c r="BL11" s="34"/>
    </row>
    <row r="12" spans="1:64" s="35" customFormat="1" ht="12" customHeight="1" x14ac:dyDescent="0.2">
      <c r="A12" s="275">
        <v>1</v>
      </c>
      <c r="B12" s="277">
        <f t="shared" ref="B12" si="67">B6+6900</f>
        <v>36700</v>
      </c>
      <c r="C12" s="277">
        <f t="shared" ref="C12:F12" si="68">C6+6900</f>
        <v>32700</v>
      </c>
      <c r="D12" s="277">
        <f t="shared" ref="D12" si="69">D6+6900</f>
        <v>32700</v>
      </c>
      <c r="E12" s="277">
        <f t="shared" ref="E12" si="70">E6+6900</f>
        <v>36700</v>
      </c>
      <c r="F12" s="277">
        <f t="shared" si="68"/>
        <v>32700</v>
      </c>
      <c r="G12" s="277">
        <f t="shared" ref="G12:W12" si="71">G6+6900</f>
        <v>32700</v>
      </c>
      <c r="H12" s="277">
        <f t="shared" ref="H12" si="72">H6+6900</f>
        <v>25700</v>
      </c>
      <c r="I12" s="277">
        <f t="shared" si="71"/>
        <v>23500</v>
      </c>
      <c r="J12" s="277">
        <f t="shared" ref="J12" si="73">J6+6900</f>
        <v>21800</v>
      </c>
      <c r="K12" s="277">
        <f t="shared" si="71"/>
        <v>19800</v>
      </c>
      <c r="L12" s="277">
        <f t="shared" si="71"/>
        <v>21800</v>
      </c>
      <c r="M12" s="277">
        <f t="shared" si="71"/>
        <v>19800</v>
      </c>
      <c r="N12" s="277">
        <f t="shared" si="71"/>
        <v>21800</v>
      </c>
      <c r="O12" s="277">
        <f t="shared" si="71"/>
        <v>19800</v>
      </c>
      <c r="P12" s="277">
        <f t="shared" si="71"/>
        <v>21800</v>
      </c>
      <c r="Q12" s="277">
        <f t="shared" si="71"/>
        <v>19800</v>
      </c>
      <c r="R12" s="277">
        <f t="shared" si="71"/>
        <v>19800</v>
      </c>
      <c r="S12" s="277">
        <f t="shared" si="71"/>
        <v>21800</v>
      </c>
      <c r="T12" s="277">
        <f t="shared" si="71"/>
        <v>19800</v>
      </c>
      <c r="U12" s="277">
        <f t="shared" si="71"/>
        <v>21800</v>
      </c>
      <c r="V12" s="277">
        <f t="shared" ref="V12" si="74">V6+6900</f>
        <v>21800</v>
      </c>
      <c r="W12" s="284">
        <f t="shared" si="71"/>
        <v>25700</v>
      </c>
      <c r="X12" s="282">
        <f t="shared" ref="X12:BD12" si="75">X6+6900</f>
        <v>32700</v>
      </c>
      <c r="Y12" s="272">
        <f>Y6+40000</f>
        <v>79900</v>
      </c>
      <c r="Z12" s="34">
        <f t="shared" ref="Z12:AC12" si="76">Z6+40000</f>
        <v>99800</v>
      </c>
      <c r="AA12" s="34">
        <f t="shared" ref="AA12" si="77">AA6+40000</f>
        <v>109800</v>
      </c>
      <c r="AB12" s="34">
        <f t="shared" si="76"/>
        <v>119900</v>
      </c>
      <c r="AC12" s="282">
        <f t="shared" si="76"/>
        <v>112500</v>
      </c>
      <c r="AD12" s="282">
        <f t="shared" ref="AD12" si="78">AD6+40000</f>
        <v>109800</v>
      </c>
      <c r="AE12" s="272">
        <f>AE6+9000</f>
        <v>78800</v>
      </c>
      <c r="AF12" s="272">
        <f>AF6+9000</f>
        <v>68800</v>
      </c>
      <c r="AG12" s="34">
        <f t="shared" ref="AG12:AO12" si="79">AG6+9000</f>
        <v>31800</v>
      </c>
      <c r="AH12" s="34">
        <f t="shared" si="79"/>
        <v>36800</v>
      </c>
      <c r="AI12" s="34">
        <f t="shared" ref="AI12" si="80">AI6+9000</f>
        <v>34800</v>
      </c>
      <c r="AJ12" s="34">
        <f t="shared" si="79"/>
        <v>31800</v>
      </c>
      <c r="AK12" s="34">
        <f t="shared" si="79"/>
        <v>34800</v>
      </c>
      <c r="AL12" s="34">
        <f t="shared" si="79"/>
        <v>31800</v>
      </c>
      <c r="AM12" s="34">
        <f t="shared" ref="AM12" si="81">AM6+9000</f>
        <v>34800</v>
      </c>
      <c r="AN12" s="34">
        <f t="shared" si="79"/>
        <v>41800</v>
      </c>
      <c r="AO12" s="282">
        <f t="shared" si="79"/>
        <v>44800</v>
      </c>
      <c r="AP12" s="272">
        <f>AP6+9300</f>
        <v>45100</v>
      </c>
      <c r="AQ12" s="272">
        <f>AQ6+9300</f>
        <v>45100</v>
      </c>
      <c r="AR12" s="34">
        <f t="shared" ref="AR12:AT12" si="82">AR6+9300</f>
        <v>48000</v>
      </c>
      <c r="AS12" s="34">
        <f t="shared" si="82"/>
        <v>45100</v>
      </c>
      <c r="AT12" s="273">
        <f t="shared" si="82"/>
        <v>48000</v>
      </c>
      <c r="AU12" s="273">
        <f t="shared" ref="AU12" si="83">AU6+9300</f>
        <v>45100</v>
      </c>
      <c r="AV12" s="281">
        <f>AV6+15000</f>
        <v>67200</v>
      </c>
      <c r="AW12" s="277">
        <f t="shared" ref="AW12" si="84">AW6+6900</f>
        <v>55500</v>
      </c>
      <c r="AX12" s="277">
        <f t="shared" si="75"/>
        <v>36700</v>
      </c>
      <c r="AY12" s="277">
        <f t="shared" ref="AY12" si="85">AY6+6900</f>
        <v>32700</v>
      </c>
      <c r="AZ12" s="34">
        <f t="shared" si="75"/>
        <v>36700</v>
      </c>
      <c r="BA12" s="34">
        <f t="shared" si="75"/>
        <v>27700</v>
      </c>
      <c r="BB12" s="34">
        <f t="shared" si="75"/>
        <v>25700</v>
      </c>
      <c r="BC12" s="34">
        <f t="shared" ref="BC12" si="86">BC6+6900</f>
        <v>27700</v>
      </c>
      <c r="BD12" s="34">
        <f t="shared" si="75"/>
        <v>25700</v>
      </c>
      <c r="BE12" s="34">
        <f t="shared" ref="BE12" si="87">BE6+6900</f>
        <v>23500</v>
      </c>
      <c r="BF12" s="34">
        <f t="shared" ref="BF12:BL12" si="88">BF6+6900</f>
        <v>21800</v>
      </c>
      <c r="BG12" s="34">
        <f t="shared" si="88"/>
        <v>19800</v>
      </c>
      <c r="BH12" s="34">
        <f t="shared" ref="BH12" si="89">BH6+6900</f>
        <v>19800</v>
      </c>
      <c r="BI12" s="34">
        <f t="shared" si="88"/>
        <v>18800</v>
      </c>
      <c r="BJ12" s="34">
        <f t="shared" si="88"/>
        <v>19800</v>
      </c>
      <c r="BK12" s="34">
        <f t="shared" si="88"/>
        <v>18800</v>
      </c>
      <c r="BL12" s="34">
        <f t="shared" si="88"/>
        <v>19800</v>
      </c>
    </row>
    <row r="13" spans="1:64" s="35" customFormat="1" ht="12" customHeight="1" x14ac:dyDescent="0.2">
      <c r="A13" s="275">
        <v>2</v>
      </c>
      <c r="B13" s="277">
        <f t="shared" ref="B13" si="90">B12+2500</f>
        <v>39200</v>
      </c>
      <c r="C13" s="277">
        <f t="shared" ref="C13:F13" si="91">C12+2500</f>
        <v>35200</v>
      </c>
      <c r="D13" s="277">
        <f t="shared" ref="D13" si="92">D12+2500</f>
        <v>35200</v>
      </c>
      <c r="E13" s="277">
        <f t="shared" ref="E13" si="93">E12+2500</f>
        <v>39200</v>
      </c>
      <c r="F13" s="277">
        <f t="shared" si="91"/>
        <v>35200</v>
      </c>
      <c r="G13" s="277">
        <f t="shared" ref="G13:W13" si="94">G12+2500</f>
        <v>35200</v>
      </c>
      <c r="H13" s="277">
        <f t="shared" ref="H13" si="95">H12+2500</f>
        <v>28200</v>
      </c>
      <c r="I13" s="277">
        <f t="shared" si="94"/>
        <v>26000</v>
      </c>
      <c r="J13" s="277">
        <f t="shared" ref="J13" si="96">J12+2500</f>
        <v>24300</v>
      </c>
      <c r="K13" s="277">
        <f t="shared" si="94"/>
        <v>22300</v>
      </c>
      <c r="L13" s="277">
        <f t="shared" si="94"/>
        <v>24300</v>
      </c>
      <c r="M13" s="277">
        <f t="shared" si="94"/>
        <v>22300</v>
      </c>
      <c r="N13" s="277">
        <f t="shared" si="94"/>
        <v>24300</v>
      </c>
      <c r="O13" s="277">
        <f t="shared" si="94"/>
        <v>22300</v>
      </c>
      <c r="P13" s="277">
        <f t="shared" si="94"/>
        <v>24300</v>
      </c>
      <c r="Q13" s="277">
        <f t="shared" si="94"/>
        <v>22300</v>
      </c>
      <c r="R13" s="277">
        <f t="shared" si="94"/>
        <v>22300</v>
      </c>
      <c r="S13" s="277">
        <f t="shared" si="94"/>
        <v>24300</v>
      </c>
      <c r="T13" s="277">
        <f t="shared" si="94"/>
        <v>22300</v>
      </c>
      <c r="U13" s="277">
        <f t="shared" si="94"/>
        <v>24300</v>
      </c>
      <c r="V13" s="277">
        <f t="shared" ref="V13" si="97">V12+2500</f>
        <v>24300</v>
      </c>
      <c r="W13" s="284">
        <f t="shared" si="94"/>
        <v>28200</v>
      </c>
      <c r="X13" s="282">
        <f>X12+2500</f>
        <v>35200</v>
      </c>
      <c r="Y13" s="272">
        <f t="shared" ref="Y13:BD13" si="98">Y12+3000</f>
        <v>82900</v>
      </c>
      <c r="Z13" s="34">
        <f t="shared" si="98"/>
        <v>102800</v>
      </c>
      <c r="AA13" s="34">
        <f t="shared" ref="AA13" si="99">AA12+3000</f>
        <v>112800</v>
      </c>
      <c r="AB13" s="34">
        <f t="shared" si="98"/>
        <v>122900</v>
      </c>
      <c r="AC13" s="282">
        <f t="shared" si="98"/>
        <v>115500</v>
      </c>
      <c r="AD13" s="282">
        <f t="shared" ref="AD13" si="100">AD12+3000</f>
        <v>112800</v>
      </c>
      <c r="AE13" s="272">
        <f t="shared" ref="AE13:AF13" si="101">AE12+3000</f>
        <v>81800</v>
      </c>
      <c r="AF13" s="272">
        <f t="shared" si="101"/>
        <v>71800</v>
      </c>
      <c r="AG13" s="34">
        <f t="shared" si="98"/>
        <v>34800</v>
      </c>
      <c r="AH13" s="34">
        <f t="shared" si="98"/>
        <v>39800</v>
      </c>
      <c r="AI13" s="34">
        <f t="shared" ref="AI13" si="102">AI12+3000</f>
        <v>37800</v>
      </c>
      <c r="AJ13" s="34">
        <f t="shared" si="98"/>
        <v>34800</v>
      </c>
      <c r="AK13" s="34">
        <f t="shared" si="98"/>
        <v>37800</v>
      </c>
      <c r="AL13" s="34">
        <f t="shared" si="98"/>
        <v>34800</v>
      </c>
      <c r="AM13" s="34">
        <f t="shared" ref="AM13" si="103">AM12+3000</f>
        <v>37800</v>
      </c>
      <c r="AN13" s="34">
        <f t="shared" si="98"/>
        <v>44800</v>
      </c>
      <c r="AO13" s="282">
        <f t="shared" si="98"/>
        <v>47800</v>
      </c>
      <c r="AP13" s="272">
        <f t="shared" si="98"/>
        <v>48100</v>
      </c>
      <c r="AQ13" s="272">
        <f t="shared" ref="AQ13" si="104">AQ12+3000</f>
        <v>48100</v>
      </c>
      <c r="AR13" s="34">
        <f t="shared" si="98"/>
        <v>51000</v>
      </c>
      <c r="AS13" s="34">
        <f t="shared" si="98"/>
        <v>48100</v>
      </c>
      <c r="AT13" s="273">
        <f t="shared" si="98"/>
        <v>51000</v>
      </c>
      <c r="AU13" s="273">
        <f t="shared" ref="AU13" si="105">AU12+3000</f>
        <v>48100</v>
      </c>
      <c r="AV13" s="281">
        <f t="shared" si="98"/>
        <v>70200</v>
      </c>
      <c r="AW13" s="277">
        <f t="shared" ref="AW13" si="106">AW12+3000</f>
        <v>58500</v>
      </c>
      <c r="AX13" s="277">
        <f t="shared" si="98"/>
        <v>39700</v>
      </c>
      <c r="AY13" s="277">
        <f t="shared" ref="AY13" si="107">AY12+3000</f>
        <v>35700</v>
      </c>
      <c r="AZ13" s="34">
        <f t="shared" si="98"/>
        <v>39700</v>
      </c>
      <c r="BA13" s="34">
        <f t="shared" si="98"/>
        <v>30700</v>
      </c>
      <c r="BB13" s="34">
        <f t="shared" si="98"/>
        <v>28700</v>
      </c>
      <c r="BC13" s="34">
        <f t="shared" ref="BC13" si="108">BC12+3000</f>
        <v>30700</v>
      </c>
      <c r="BD13" s="34">
        <f t="shared" si="98"/>
        <v>28700</v>
      </c>
      <c r="BE13" s="34">
        <f t="shared" ref="BE13" si="109">BE12+3000</f>
        <v>26500</v>
      </c>
      <c r="BF13" s="34">
        <f t="shared" ref="BF13:BL13" si="110">BF12+3000</f>
        <v>24800</v>
      </c>
      <c r="BG13" s="34">
        <f t="shared" si="110"/>
        <v>22800</v>
      </c>
      <c r="BH13" s="34">
        <f t="shared" ref="BH13" si="111">BH12+3000</f>
        <v>22800</v>
      </c>
      <c r="BI13" s="34">
        <f t="shared" si="110"/>
        <v>21800</v>
      </c>
      <c r="BJ13" s="34">
        <f t="shared" si="110"/>
        <v>22800</v>
      </c>
      <c r="BK13" s="34">
        <f t="shared" si="110"/>
        <v>21800</v>
      </c>
      <c r="BL13" s="34">
        <f t="shared" si="110"/>
        <v>22800</v>
      </c>
    </row>
    <row r="14" spans="1:64" s="35" customFormat="1" ht="12" customHeight="1" x14ac:dyDescent="0.2">
      <c r="A14" s="274" t="s">
        <v>177</v>
      </c>
      <c r="B14" s="85"/>
      <c r="C14" s="85"/>
      <c r="D14" s="85"/>
      <c r="E14" s="85"/>
      <c r="F14" s="85"/>
      <c r="G14" s="85"/>
      <c r="H14" s="85"/>
      <c r="I14" s="85"/>
      <c r="J14" s="85"/>
      <c r="K14" s="85"/>
      <c r="L14" s="85"/>
      <c r="M14" s="85"/>
      <c r="N14" s="85"/>
      <c r="O14" s="85"/>
      <c r="P14" s="85"/>
      <c r="Q14" s="85"/>
      <c r="R14" s="85"/>
      <c r="S14" s="85"/>
      <c r="T14" s="85"/>
      <c r="U14" s="85"/>
      <c r="V14" s="85"/>
      <c r="W14" s="85"/>
      <c r="X14" s="282"/>
      <c r="Y14" s="272"/>
      <c r="Z14" s="34"/>
      <c r="AA14" s="34"/>
      <c r="AB14" s="34"/>
      <c r="AC14" s="282"/>
      <c r="AD14" s="282"/>
      <c r="AE14" s="272"/>
      <c r="AF14" s="272"/>
      <c r="AG14" s="34"/>
      <c r="AH14" s="34"/>
      <c r="AI14" s="34"/>
      <c r="AJ14" s="34"/>
      <c r="AK14" s="34"/>
      <c r="AL14" s="34"/>
      <c r="AM14" s="34"/>
      <c r="AN14" s="34"/>
      <c r="AO14" s="282"/>
      <c r="AP14" s="272"/>
      <c r="AQ14" s="272"/>
      <c r="AR14" s="34"/>
      <c r="AS14" s="34"/>
      <c r="AT14" s="273"/>
      <c r="AU14" s="273"/>
      <c r="AV14" s="281"/>
      <c r="AW14" s="277"/>
      <c r="AX14" s="277"/>
      <c r="AY14" s="277"/>
      <c r="AZ14" s="34"/>
      <c r="BA14" s="34"/>
      <c r="BB14" s="34"/>
      <c r="BC14" s="34"/>
      <c r="BD14" s="34"/>
      <c r="BE14" s="34"/>
      <c r="BF14" s="34"/>
      <c r="BG14" s="34"/>
      <c r="BH14" s="34"/>
      <c r="BI14" s="34"/>
      <c r="BJ14" s="34"/>
      <c r="BK14" s="34"/>
      <c r="BL14" s="34"/>
    </row>
    <row r="15" spans="1:64" s="35" customFormat="1" ht="12" customHeight="1" x14ac:dyDescent="0.2">
      <c r="A15" s="275">
        <v>1</v>
      </c>
      <c r="B15" s="277">
        <f t="shared" ref="B15" si="112">B6+13900</f>
        <v>43700</v>
      </c>
      <c r="C15" s="277">
        <f t="shared" ref="C15:F15" si="113">C6+13900</f>
        <v>39700</v>
      </c>
      <c r="D15" s="277">
        <f t="shared" ref="D15" si="114">D6+13900</f>
        <v>39700</v>
      </c>
      <c r="E15" s="277">
        <f t="shared" ref="E15" si="115">E6+13900</f>
        <v>43700</v>
      </c>
      <c r="F15" s="277">
        <f t="shared" si="113"/>
        <v>39700</v>
      </c>
      <c r="G15" s="277">
        <f t="shared" ref="G15:W15" si="116">G6+13900</f>
        <v>39700</v>
      </c>
      <c r="H15" s="277">
        <f t="shared" ref="H15" si="117">H6+13900</f>
        <v>32700</v>
      </c>
      <c r="I15" s="277">
        <f t="shared" si="116"/>
        <v>30500</v>
      </c>
      <c r="J15" s="277">
        <f t="shared" ref="J15" si="118">J6+13900</f>
        <v>28800</v>
      </c>
      <c r="K15" s="277">
        <f t="shared" si="116"/>
        <v>26800</v>
      </c>
      <c r="L15" s="277">
        <f t="shared" si="116"/>
        <v>28800</v>
      </c>
      <c r="M15" s="277">
        <f t="shared" si="116"/>
        <v>26800</v>
      </c>
      <c r="N15" s="277">
        <f t="shared" si="116"/>
        <v>28800</v>
      </c>
      <c r="O15" s="277">
        <f t="shared" si="116"/>
        <v>26800</v>
      </c>
      <c r="P15" s="277">
        <f t="shared" si="116"/>
        <v>28800</v>
      </c>
      <c r="Q15" s="277">
        <f t="shared" si="116"/>
        <v>26800</v>
      </c>
      <c r="R15" s="277">
        <f t="shared" si="116"/>
        <v>26800</v>
      </c>
      <c r="S15" s="277">
        <f t="shared" si="116"/>
        <v>28800</v>
      </c>
      <c r="T15" s="277">
        <f t="shared" si="116"/>
        <v>26800</v>
      </c>
      <c r="U15" s="277">
        <f t="shared" si="116"/>
        <v>28800</v>
      </c>
      <c r="V15" s="277">
        <f t="shared" ref="V15" si="119">V6+13900</f>
        <v>28800</v>
      </c>
      <c r="W15" s="284">
        <f t="shared" si="116"/>
        <v>32700</v>
      </c>
      <c r="X15" s="282">
        <f t="shared" ref="X15:BD15" si="120">X6+13900</f>
        <v>39700</v>
      </c>
      <c r="Y15" s="272">
        <f>Y6+70000</f>
        <v>109900</v>
      </c>
      <c r="Z15" s="34">
        <f t="shared" ref="Z15:AC15" si="121">Z6+70000</f>
        <v>129800</v>
      </c>
      <c r="AA15" s="34">
        <f t="shared" ref="AA15" si="122">AA6+70000</f>
        <v>139800</v>
      </c>
      <c r="AB15" s="34">
        <f t="shared" si="121"/>
        <v>149900</v>
      </c>
      <c r="AC15" s="282">
        <f t="shared" si="121"/>
        <v>142500</v>
      </c>
      <c r="AD15" s="282">
        <f t="shared" ref="AD15" si="123">AD6+70000</f>
        <v>139800</v>
      </c>
      <c r="AE15" s="272">
        <f t="shared" ref="AE15:AF15" si="124">AE6+13900</f>
        <v>83700</v>
      </c>
      <c r="AF15" s="272">
        <f t="shared" si="124"/>
        <v>73700</v>
      </c>
      <c r="AG15" s="34">
        <f t="shared" si="120"/>
        <v>36700</v>
      </c>
      <c r="AH15" s="34">
        <f t="shared" si="120"/>
        <v>41700</v>
      </c>
      <c r="AI15" s="34">
        <f t="shared" ref="AI15" si="125">AI6+13900</f>
        <v>39700</v>
      </c>
      <c r="AJ15" s="34">
        <f t="shared" si="120"/>
        <v>36700</v>
      </c>
      <c r="AK15" s="34">
        <f t="shared" si="120"/>
        <v>39700</v>
      </c>
      <c r="AL15" s="34">
        <f t="shared" si="120"/>
        <v>36700</v>
      </c>
      <c r="AM15" s="34">
        <f t="shared" ref="AM15" si="126">AM6+13900</f>
        <v>39700</v>
      </c>
      <c r="AN15" s="34">
        <f t="shared" si="120"/>
        <v>46700</v>
      </c>
      <c r="AO15" s="282">
        <f t="shared" si="120"/>
        <v>49700</v>
      </c>
      <c r="AP15" s="272">
        <f>AP6+20300</f>
        <v>56100</v>
      </c>
      <c r="AQ15" s="272">
        <f>AQ6+20300</f>
        <v>56100</v>
      </c>
      <c r="AR15" s="34">
        <f t="shared" ref="AR15:AT15" si="127">AR6+20300</f>
        <v>59000</v>
      </c>
      <c r="AS15" s="34">
        <f t="shared" si="127"/>
        <v>56100</v>
      </c>
      <c r="AT15" s="273">
        <f t="shared" si="127"/>
        <v>59000</v>
      </c>
      <c r="AU15" s="273">
        <f t="shared" ref="AU15" si="128">AU6+20300</f>
        <v>56100</v>
      </c>
      <c r="AV15" s="281">
        <f>AV6+20300</f>
        <v>72500</v>
      </c>
      <c r="AW15" s="277">
        <f t="shared" ref="AW15" si="129">AW6+13900</f>
        <v>62500</v>
      </c>
      <c r="AX15" s="277">
        <f t="shared" si="120"/>
        <v>43700</v>
      </c>
      <c r="AY15" s="277">
        <f t="shared" ref="AY15" si="130">AY6+13900</f>
        <v>39700</v>
      </c>
      <c r="AZ15" s="34">
        <f t="shared" si="120"/>
        <v>43700</v>
      </c>
      <c r="BA15" s="34">
        <f t="shared" si="120"/>
        <v>34700</v>
      </c>
      <c r="BB15" s="34">
        <f t="shared" si="120"/>
        <v>32700</v>
      </c>
      <c r="BC15" s="34">
        <f t="shared" ref="BC15" si="131">BC6+13900</f>
        <v>34700</v>
      </c>
      <c r="BD15" s="34">
        <f t="shared" si="120"/>
        <v>32700</v>
      </c>
      <c r="BE15" s="34">
        <f t="shared" ref="BE15" si="132">BE6+13900</f>
        <v>30500</v>
      </c>
      <c r="BF15" s="34">
        <f t="shared" ref="BF15:BL15" si="133">BF6+13900</f>
        <v>28800</v>
      </c>
      <c r="BG15" s="34">
        <f t="shared" si="133"/>
        <v>26800</v>
      </c>
      <c r="BH15" s="34">
        <f t="shared" ref="BH15" si="134">BH6+13900</f>
        <v>26800</v>
      </c>
      <c r="BI15" s="34">
        <f t="shared" si="133"/>
        <v>25800</v>
      </c>
      <c r="BJ15" s="34">
        <f t="shared" si="133"/>
        <v>26800</v>
      </c>
      <c r="BK15" s="34">
        <f t="shared" si="133"/>
        <v>25800</v>
      </c>
      <c r="BL15" s="34">
        <f t="shared" si="133"/>
        <v>26800</v>
      </c>
    </row>
    <row r="16" spans="1:64" s="35" customFormat="1" ht="12" customHeight="1" x14ac:dyDescent="0.2">
      <c r="A16" s="275">
        <v>2</v>
      </c>
      <c r="B16" s="277">
        <f t="shared" ref="B16" si="135">B15+2500</f>
        <v>46200</v>
      </c>
      <c r="C16" s="277">
        <f t="shared" ref="C16:F16" si="136">C15+2500</f>
        <v>42200</v>
      </c>
      <c r="D16" s="277">
        <f t="shared" ref="D16" si="137">D15+2500</f>
        <v>42200</v>
      </c>
      <c r="E16" s="277">
        <f t="shared" ref="E16" si="138">E15+2500</f>
        <v>46200</v>
      </c>
      <c r="F16" s="277">
        <f t="shared" si="136"/>
        <v>42200</v>
      </c>
      <c r="G16" s="277">
        <f t="shared" ref="G16:W16" si="139">G15+2500</f>
        <v>42200</v>
      </c>
      <c r="H16" s="277">
        <f t="shared" ref="H16" si="140">H15+2500</f>
        <v>35200</v>
      </c>
      <c r="I16" s="277">
        <f t="shared" si="139"/>
        <v>33000</v>
      </c>
      <c r="J16" s="277">
        <f t="shared" ref="J16" si="141">J15+2500</f>
        <v>31300</v>
      </c>
      <c r="K16" s="277">
        <f t="shared" si="139"/>
        <v>29300</v>
      </c>
      <c r="L16" s="277">
        <f t="shared" si="139"/>
        <v>31300</v>
      </c>
      <c r="M16" s="277">
        <f t="shared" si="139"/>
        <v>29300</v>
      </c>
      <c r="N16" s="277">
        <f t="shared" si="139"/>
        <v>31300</v>
      </c>
      <c r="O16" s="277">
        <f t="shared" si="139"/>
        <v>29300</v>
      </c>
      <c r="P16" s="277">
        <f t="shared" si="139"/>
        <v>31300</v>
      </c>
      <c r="Q16" s="277">
        <f t="shared" si="139"/>
        <v>29300</v>
      </c>
      <c r="R16" s="277">
        <f t="shared" si="139"/>
        <v>29300</v>
      </c>
      <c r="S16" s="277">
        <f t="shared" si="139"/>
        <v>31300</v>
      </c>
      <c r="T16" s="277">
        <f t="shared" si="139"/>
        <v>29300</v>
      </c>
      <c r="U16" s="277">
        <f t="shared" si="139"/>
        <v>31300</v>
      </c>
      <c r="V16" s="277">
        <f t="shared" ref="V16" si="142">V15+2500</f>
        <v>31300</v>
      </c>
      <c r="W16" s="284">
        <f t="shared" si="139"/>
        <v>35200</v>
      </c>
      <c r="X16" s="282">
        <f>X15+2500</f>
        <v>42200</v>
      </c>
      <c r="Y16" s="272">
        <f t="shared" ref="Y16:BD16" si="143">Y15+3000</f>
        <v>112900</v>
      </c>
      <c r="Z16" s="34">
        <f t="shared" si="143"/>
        <v>132800</v>
      </c>
      <c r="AA16" s="34">
        <f t="shared" ref="AA16" si="144">AA15+3000</f>
        <v>142800</v>
      </c>
      <c r="AB16" s="34">
        <f t="shared" si="143"/>
        <v>152900</v>
      </c>
      <c r="AC16" s="282">
        <f t="shared" si="143"/>
        <v>145500</v>
      </c>
      <c r="AD16" s="282">
        <f t="shared" ref="AD16" si="145">AD15+3000</f>
        <v>142800</v>
      </c>
      <c r="AE16" s="272">
        <f t="shared" ref="AE16:AF16" si="146">AE15+3000</f>
        <v>86700</v>
      </c>
      <c r="AF16" s="272">
        <f t="shared" si="146"/>
        <v>76700</v>
      </c>
      <c r="AG16" s="34">
        <f t="shared" si="143"/>
        <v>39700</v>
      </c>
      <c r="AH16" s="34">
        <f t="shared" si="143"/>
        <v>44700</v>
      </c>
      <c r="AI16" s="34">
        <f t="shared" ref="AI16" si="147">AI15+3000</f>
        <v>42700</v>
      </c>
      <c r="AJ16" s="34">
        <f t="shared" si="143"/>
        <v>39700</v>
      </c>
      <c r="AK16" s="34">
        <f t="shared" si="143"/>
        <v>42700</v>
      </c>
      <c r="AL16" s="34">
        <f t="shared" si="143"/>
        <v>39700</v>
      </c>
      <c r="AM16" s="34">
        <f t="shared" ref="AM16" si="148">AM15+3000</f>
        <v>42700</v>
      </c>
      <c r="AN16" s="34">
        <f t="shared" si="143"/>
        <v>49700</v>
      </c>
      <c r="AO16" s="282">
        <f t="shared" si="143"/>
        <v>52700</v>
      </c>
      <c r="AP16" s="272">
        <f t="shared" si="143"/>
        <v>59100</v>
      </c>
      <c r="AQ16" s="272">
        <f t="shared" ref="AQ16" si="149">AQ15+3000</f>
        <v>59100</v>
      </c>
      <c r="AR16" s="34">
        <f t="shared" si="143"/>
        <v>62000</v>
      </c>
      <c r="AS16" s="34">
        <f t="shared" si="143"/>
        <v>59100</v>
      </c>
      <c r="AT16" s="273">
        <f t="shared" si="143"/>
        <v>62000</v>
      </c>
      <c r="AU16" s="273">
        <f t="shared" ref="AU16" si="150">AU15+3000</f>
        <v>59100</v>
      </c>
      <c r="AV16" s="281">
        <f t="shared" si="143"/>
        <v>75500</v>
      </c>
      <c r="AW16" s="277">
        <f t="shared" ref="AW16" si="151">AW15+3000</f>
        <v>65500</v>
      </c>
      <c r="AX16" s="277">
        <f t="shared" si="143"/>
        <v>46700</v>
      </c>
      <c r="AY16" s="277">
        <f t="shared" ref="AY16" si="152">AY15+3000</f>
        <v>42700</v>
      </c>
      <c r="AZ16" s="34">
        <f t="shared" si="143"/>
        <v>46700</v>
      </c>
      <c r="BA16" s="34">
        <f t="shared" si="143"/>
        <v>37700</v>
      </c>
      <c r="BB16" s="34">
        <f t="shared" si="143"/>
        <v>35700</v>
      </c>
      <c r="BC16" s="34">
        <f t="shared" ref="BC16" si="153">BC15+3000</f>
        <v>37700</v>
      </c>
      <c r="BD16" s="34">
        <f t="shared" si="143"/>
        <v>35700</v>
      </c>
      <c r="BE16" s="34">
        <f t="shared" ref="BE16" si="154">BE15+3000</f>
        <v>33500</v>
      </c>
      <c r="BF16" s="34">
        <f t="shared" ref="BF16:BL16" si="155">BF15+3000</f>
        <v>31800</v>
      </c>
      <c r="BG16" s="34">
        <f t="shared" si="155"/>
        <v>29800</v>
      </c>
      <c r="BH16" s="34">
        <f t="shared" ref="BH16" si="156">BH15+3000</f>
        <v>29800</v>
      </c>
      <c r="BI16" s="34">
        <f t="shared" si="155"/>
        <v>28800</v>
      </c>
      <c r="BJ16" s="34">
        <f t="shared" si="155"/>
        <v>29800</v>
      </c>
      <c r="BK16" s="34">
        <f t="shared" si="155"/>
        <v>28800</v>
      </c>
      <c r="BL16" s="34">
        <f t="shared" si="155"/>
        <v>29800</v>
      </c>
    </row>
    <row r="17" spans="1:64" s="35" customFormat="1" ht="12" customHeight="1" x14ac:dyDescent="0.2">
      <c r="A17" s="274" t="s">
        <v>178</v>
      </c>
      <c r="B17" s="85"/>
      <c r="C17" s="85"/>
      <c r="D17" s="85"/>
      <c r="E17" s="85"/>
      <c r="F17" s="85"/>
      <c r="G17" s="85"/>
      <c r="H17" s="85"/>
      <c r="I17" s="85"/>
      <c r="J17" s="85"/>
      <c r="K17" s="85"/>
      <c r="L17" s="85"/>
      <c r="M17" s="85"/>
      <c r="N17" s="85"/>
      <c r="O17" s="85"/>
      <c r="P17" s="85"/>
      <c r="Q17" s="85"/>
      <c r="R17" s="85"/>
      <c r="S17" s="85"/>
      <c r="T17" s="85"/>
      <c r="U17" s="85"/>
      <c r="V17" s="85"/>
      <c r="W17" s="85"/>
      <c r="X17" s="282"/>
      <c r="Y17" s="272"/>
      <c r="Z17" s="34"/>
      <c r="AA17" s="34"/>
      <c r="AB17" s="34"/>
      <c r="AC17" s="282"/>
      <c r="AD17" s="282"/>
      <c r="AE17" s="272"/>
      <c r="AF17" s="272"/>
      <c r="AG17" s="34"/>
      <c r="AH17" s="34"/>
      <c r="AI17" s="34"/>
      <c r="AJ17" s="34"/>
      <c r="AK17" s="34"/>
      <c r="AL17" s="34"/>
      <c r="AM17" s="34"/>
      <c r="AN17" s="34"/>
      <c r="AO17" s="282"/>
      <c r="AP17" s="272"/>
      <c r="AQ17" s="272"/>
      <c r="AR17" s="34"/>
      <c r="AS17" s="34"/>
      <c r="AT17" s="273"/>
      <c r="AU17" s="273"/>
      <c r="AV17" s="281"/>
      <c r="AW17" s="277"/>
      <c r="AX17" s="277"/>
      <c r="AY17" s="277"/>
      <c r="AZ17" s="34"/>
      <c r="BA17" s="34"/>
      <c r="BB17" s="34"/>
      <c r="BC17" s="34"/>
      <c r="BD17" s="34"/>
      <c r="BE17" s="34"/>
      <c r="BF17" s="34"/>
      <c r="BG17" s="34"/>
      <c r="BH17" s="34"/>
      <c r="BI17" s="34"/>
      <c r="BJ17" s="34"/>
      <c r="BK17" s="34"/>
      <c r="BL17" s="34"/>
    </row>
    <row r="18" spans="1:64" s="35" customFormat="1" ht="12" customHeight="1" x14ac:dyDescent="0.2">
      <c r="A18" s="275">
        <v>1</v>
      </c>
      <c r="B18" s="277">
        <f t="shared" ref="B18" si="157">B6+10000</f>
        <v>39800</v>
      </c>
      <c r="C18" s="277">
        <f t="shared" ref="C18:F18" si="158">C6+10000</f>
        <v>35800</v>
      </c>
      <c r="D18" s="277">
        <f t="shared" ref="D18" si="159">D6+10000</f>
        <v>35800</v>
      </c>
      <c r="E18" s="277">
        <f t="shared" ref="E18" si="160">E6+10000</f>
        <v>39800</v>
      </c>
      <c r="F18" s="277">
        <f t="shared" si="158"/>
        <v>35800</v>
      </c>
      <c r="G18" s="277">
        <f t="shared" ref="G18:W18" si="161">G6+10000</f>
        <v>35800</v>
      </c>
      <c r="H18" s="277">
        <f t="shared" ref="H18" si="162">H6+10000</f>
        <v>28800</v>
      </c>
      <c r="I18" s="277">
        <f t="shared" si="161"/>
        <v>26600</v>
      </c>
      <c r="J18" s="277">
        <f t="shared" ref="J18" si="163">J6+10000</f>
        <v>24900</v>
      </c>
      <c r="K18" s="277">
        <f t="shared" si="161"/>
        <v>22900</v>
      </c>
      <c r="L18" s="277">
        <f t="shared" si="161"/>
        <v>24900</v>
      </c>
      <c r="M18" s="277">
        <f t="shared" si="161"/>
        <v>22900</v>
      </c>
      <c r="N18" s="277">
        <f t="shared" si="161"/>
        <v>24900</v>
      </c>
      <c r="O18" s="277">
        <f t="shared" si="161"/>
        <v>22900</v>
      </c>
      <c r="P18" s="277">
        <f t="shared" si="161"/>
        <v>24900</v>
      </c>
      <c r="Q18" s="277">
        <f t="shared" si="161"/>
        <v>22900</v>
      </c>
      <c r="R18" s="277">
        <f t="shared" si="161"/>
        <v>22900</v>
      </c>
      <c r="S18" s="277">
        <f t="shared" si="161"/>
        <v>24900</v>
      </c>
      <c r="T18" s="277">
        <f t="shared" si="161"/>
        <v>22900</v>
      </c>
      <c r="U18" s="277">
        <f t="shared" si="161"/>
        <v>24900</v>
      </c>
      <c r="V18" s="277">
        <f t="shared" ref="V18" si="164">V6+10000</f>
        <v>24900</v>
      </c>
      <c r="W18" s="284">
        <f t="shared" si="161"/>
        <v>28800</v>
      </c>
      <c r="X18" s="282">
        <f t="shared" ref="X18" si="165">X6+10000</f>
        <v>35800</v>
      </c>
      <c r="Y18" s="272">
        <f>Y6+71000</f>
        <v>110900</v>
      </c>
      <c r="Z18" s="34">
        <f t="shared" ref="Z18:AC18" si="166">Z6+71000</f>
        <v>130800</v>
      </c>
      <c r="AA18" s="34">
        <f t="shared" ref="AA18" si="167">AA6+71000</f>
        <v>140800</v>
      </c>
      <c r="AB18" s="34">
        <f t="shared" si="166"/>
        <v>150900</v>
      </c>
      <c r="AC18" s="282">
        <f t="shared" si="166"/>
        <v>143500</v>
      </c>
      <c r="AD18" s="282">
        <f t="shared" ref="AD18" si="168">AD6+71000</f>
        <v>140800</v>
      </c>
      <c r="AE18" s="272">
        <f>AE6+14000</f>
        <v>83800</v>
      </c>
      <c r="AF18" s="272">
        <f>AF6+14000</f>
        <v>73800</v>
      </c>
      <c r="AG18" s="34">
        <f t="shared" ref="AG18:AO18" si="169">AG6+14000</f>
        <v>36800</v>
      </c>
      <c r="AH18" s="34">
        <f t="shared" si="169"/>
        <v>41800</v>
      </c>
      <c r="AI18" s="34">
        <f t="shared" ref="AI18" si="170">AI6+14000</f>
        <v>39800</v>
      </c>
      <c r="AJ18" s="34">
        <f t="shared" si="169"/>
        <v>36800</v>
      </c>
      <c r="AK18" s="34">
        <f t="shared" si="169"/>
        <v>39800</v>
      </c>
      <c r="AL18" s="34">
        <f t="shared" si="169"/>
        <v>36800</v>
      </c>
      <c r="AM18" s="34">
        <f t="shared" ref="AM18" si="171">AM6+14000</f>
        <v>39800</v>
      </c>
      <c r="AN18" s="34">
        <f t="shared" si="169"/>
        <v>46800</v>
      </c>
      <c r="AO18" s="282">
        <f t="shared" si="169"/>
        <v>49800</v>
      </c>
      <c r="AP18" s="272">
        <f>AP6+20500</f>
        <v>56300</v>
      </c>
      <c r="AQ18" s="272">
        <f>AQ6+20500</f>
        <v>56300</v>
      </c>
      <c r="AR18" s="34">
        <f t="shared" ref="AR18:AT18" si="172">AR6+20500</f>
        <v>59200</v>
      </c>
      <c r="AS18" s="34">
        <f t="shared" si="172"/>
        <v>56300</v>
      </c>
      <c r="AT18" s="273">
        <f t="shared" si="172"/>
        <v>59200</v>
      </c>
      <c r="AU18" s="273">
        <f t="shared" ref="AU18" si="173">AU6+20500</f>
        <v>56300</v>
      </c>
      <c r="AV18" s="281">
        <f>AV6+20900</f>
        <v>73100</v>
      </c>
      <c r="AW18" s="277">
        <f>AW6+14000</f>
        <v>62600</v>
      </c>
      <c r="AX18" s="277">
        <f>AX6+14000</f>
        <v>43800</v>
      </c>
      <c r="AY18" s="277">
        <f>AY6+14000</f>
        <v>39800</v>
      </c>
      <c r="AZ18" s="34">
        <f t="shared" ref="AZ18:BD18" si="174">AZ6+14000</f>
        <v>43800</v>
      </c>
      <c r="BA18" s="34">
        <f t="shared" si="174"/>
        <v>34800</v>
      </c>
      <c r="BB18" s="34">
        <f t="shared" si="174"/>
        <v>32800</v>
      </c>
      <c r="BC18" s="34">
        <f t="shared" ref="BC18" si="175">BC6+14000</f>
        <v>34800</v>
      </c>
      <c r="BD18" s="34">
        <f t="shared" si="174"/>
        <v>32800</v>
      </c>
      <c r="BE18" s="34">
        <f t="shared" ref="BE18" si="176">BE6+14000</f>
        <v>30600</v>
      </c>
      <c r="BF18" s="34">
        <f t="shared" ref="BF18:BL18" si="177">BF6+14000</f>
        <v>28900</v>
      </c>
      <c r="BG18" s="34">
        <f t="shared" si="177"/>
        <v>26900</v>
      </c>
      <c r="BH18" s="34">
        <f t="shared" ref="BH18" si="178">BH6+14000</f>
        <v>26900</v>
      </c>
      <c r="BI18" s="34">
        <f t="shared" si="177"/>
        <v>25900</v>
      </c>
      <c r="BJ18" s="34">
        <f t="shared" si="177"/>
        <v>26900</v>
      </c>
      <c r="BK18" s="34">
        <f t="shared" si="177"/>
        <v>25900</v>
      </c>
      <c r="BL18" s="34">
        <f t="shared" si="177"/>
        <v>26900</v>
      </c>
    </row>
    <row r="19" spans="1:64" s="35" customFormat="1" ht="12" customHeight="1" x14ac:dyDescent="0.2">
      <c r="A19" s="275">
        <v>2</v>
      </c>
      <c r="B19" s="277">
        <f t="shared" ref="B19" si="179">B18+2500</f>
        <v>42300</v>
      </c>
      <c r="C19" s="277">
        <f t="shared" ref="C19:F19" si="180">C18+2500</f>
        <v>38300</v>
      </c>
      <c r="D19" s="277">
        <f t="shared" ref="D19" si="181">D18+2500</f>
        <v>38300</v>
      </c>
      <c r="E19" s="277">
        <f t="shared" ref="E19" si="182">E18+2500</f>
        <v>42300</v>
      </c>
      <c r="F19" s="277">
        <f t="shared" si="180"/>
        <v>38300</v>
      </c>
      <c r="G19" s="277">
        <f t="shared" ref="G19:W19" si="183">G18+2500</f>
        <v>38300</v>
      </c>
      <c r="H19" s="277">
        <f t="shared" ref="H19" si="184">H18+2500</f>
        <v>31300</v>
      </c>
      <c r="I19" s="277">
        <f t="shared" si="183"/>
        <v>29100</v>
      </c>
      <c r="J19" s="277">
        <f t="shared" ref="J19" si="185">J18+2500</f>
        <v>27400</v>
      </c>
      <c r="K19" s="277">
        <f t="shared" si="183"/>
        <v>25400</v>
      </c>
      <c r="L19" s="277">
        <f t="shared" si="183"/>
        <v>27400</v>
      </c>
      <c r="M19" s="277">
        <f t="shared" si="183"/>
        <v>25400</v>
      </c>
      <c r="N19" s="277">
        <f t="shared" si="183"/>
        <v>27400</v>
      </c>
      <c r="O19" s="277">
        <f t="shared" si="183"/>
        <v>25400</v>
      </c>
      <c r="P19" s="277">
        <f t="shared" si="183"/>
        <v>27400</v>
      </c>
      <c r="Q19" s="277">
        <f t="shared" si="183"/>
        <v>25400</v>
      </c>
      <c r="R19" s="277">
        <f t="shared" si="183"/>
        <v>25400</v>
      </c>
      <c r="S19" s="277">
        <f t="shared" si="183"/>
        <v>27400</v>
      </c>
      <c r="T19" s="277">
        <f t="shared" si="183"/>
        <v>25400</v>
      </c>
      <c r="U19" s="277">
        <f t="shared" si="183"/>
        <v>27400</v>
      </c>
      <c r="V19" s="277">
        <f t="shared" ref="V19" si="186">V18+2500</f>
        <v>27400</v>
      </c>
      <c r="W19" s="284">
        <f t="shared" si="183"/>
        <v>31300</v>
      </c>
      <c r="X19" s="282">
        <f>X18+2500</f>
        <v>38300</v>
      </c>
      <c r="Y19" s="272">
        <f t="shared" ref="Y19:BD19" si="187">Y18+3000</f>
        <v>113900</v>
      </c>
      <c r="Z19" s="34">
        <f t="shared" si="187"/>
        <v>133800</v>
      </c>
      <c r="AA19" s="34">
        <f t="shared" ref="AA19" si="188">AA18+3000</f>
        <v>143800</v>
      </c>
      <c r="AB19" s="34">
        <f t="shared" si="187"/>
        <v>153900</v>
      </c>
      <c r="AC19" s="282">
        <f t="shared" si="187"/>
        <v>146500</v>
      </c>
      <c r="AD19" s="282">
        <f t="shared" ref="AD19" si="189">AD18+3000</f>
        <v>143800</v>
      </c>
      <c r="AE19" s="272">
        <f t="shared" ref="AE19:AF19" si="190">AE18+3000</f>
        <v>86800</v>
      </c>
      <c r="AF19" s="272">
        <f t="shared" si="190"/>
        <v>76800</v>
      </c>
      <c r="AG19" s="34">
        <f t="shared" si="187"/>
        <v>39800</v>
      </c>
      <c r="AH19" s="34">
        <f t="shared" si="187"/>
        <v>44800</v>
      </c>
      <c r="AI19" s="34">
        <f t="shared" ref="AI19" si="191">AI18+3000</f>
        <v>42800</v>
      </c>
      <c r="AJ19" s="34">
        <f t="shared" si="187"/>
        <v>39800</v>
      </c>
      <c r="AK19" s="34">
        <f t="shared" si="187"/>
        <v>42800</v>
      </c>
      <c r="AL19" s="34">
        <f t="shared" si="187"/>
        <v>39800</v>
      </c>
      <c r="AM19" s="34">
        <f t="shared" ref="AM19" si="192">AM18+3000</f>
        <v>42800</v>
      </c>
      <c r="AN19" s="34">
        <f t="shared" si="187"/>
        <v>49800</v>
      </c>
      <c r="AO19" s="282">
        <f t="shared" si="187"/>
        <v>52800</v>
      </c>
      <c r="AP19" s="272">
        <f t="shared" si="187"/>
        <v>59300</v>
      </c>
      <c r="AQ19" s="272">
        <f t="shared" ref="AQ19" si="193">AQ18+3000</f>
        <v>59300</v>
      </c>
      <c r="AR19" s="34">
        <f t="shared" si="187"/>
        <v>62200</v>
      </c>
      <c r="AS19" s="34">
        <f t="shared" si="187"/>
        <v>59300</v>
      </c>
      <c r="AT19" s="273">
        <f t="shared" si="187"/>
        <v>62200</v>
      </c>
      <c r="AU19" s="273">
        <f t="shared" ref="AU19" si="194">AU18+3000</f>
        <v>59300</v>
      </c>
      <c r="AV19" s="281">
        <f t="shared" si="187"/>
        <v>76100</v>
      </c>
      <c r="AW19" s="277">
        <f t="shared" ref="AW19" si="195">AW18+3000</f>
        <v>65600</v>
      </c>
      <c r="AX19" s="277">
        <f t="shared" si="187"/>
        <v>46800</v>
      </c>
      <c r="AY19" s="277">
        <f t="shared" ref="AY19" si="196">AY18+3000</f>
        <v>42800</v>
      </c>
      <c r="AZ19" s="34">
        <f t="shared" si="187"/>
        <v>46800</v>
      </c>
      <c r="BA19" s="34">
        <f t="shared" si="187"/>
        <v>37800</v>
      </c>
      <c r="BB19" s="34">
        <f t="shared" si="187"/>
        <v>35800</v>
      </c>
      <c r="BC19" s="34">
        <f t="shared" ref="BC19" si="197">BC18+3000</f>
        <v>37800</v>
      </c>
      <c r="BD19" s="34">
        <f t="shared" si="187"/>
        <v>35800</v>
      </c>
      <c r="BE19" s="34">
        <f t="shared" ref="BE19" si="198">BE18+3000</f>
        <v>33600</v>
      </c>
      <c r="BF19" s="34">
        <f t="shared" ref="BF19:BL19" si="199">BF18+3000</f>
        <v>31900</v>
      </c>
      <c r="BG19" s="34">
        <f t="shared" si="199"/>
        <v>29900</v>
      </c>
      <c r="BH19" s="34">
        <f t="shared" ref="BH19" si="200">BH18+3000</f>
        <v>29900</v>
      </c>
      <c r="BI19" s="34">
        <f t="shared" si="199"/>
        <v>28900</v>
      </c>
      <c r="BJ19" s="34">
        <f t="shared" si="199"/>
        <v>29900</v>
      </c>
      <c r="BK19" s="34">
        <f t="shared" si="199"/>
        <v>28900</v>
      </c>
      <c r="BL19" s="34">
        <f t="shared" si="199"/>
        <v>29900</v>
      </c>
    </row>
    <row r="20" spans="1:64" s="35" customFormat="1" ht="12" customHeight="1" x14ac:dyDescent="0.2">
      <c r="A20" s="274" t="s">
        <v>179</v>
      </c>
      <c r="B20" s="85"/>
      <c r="C20" s="85"/>
      <c r="D20" s="85"/>
      <c r="E20" s="85"/>
      <c r="F20" s="85"/>
      <c r="G20" s="85"/>
      <c r="H20" s="85"/>
      <c r="I20" s="85"/>
      <c r="J20" s="85"/>
      <c r="K20" s="85"/>
      <c r="L20" s="85"/>
      <c r="M20" s="85"/>
      <c r="N20" s="85"/>
      <c r="O20" s="85"/>
      <c r="P20" s="85"/>
      <c r="Q20" s="85"/>
      <c r="R20" s="85"/>
      <c r="S20" s="85"/>
      <c r="T20" s="85"/>
      <c r="U20" s="85"/>
      <c r="V20" s="85"/>
      <c r="W20" s="85"/>
      <c r="X20" s="282"/>
      <c r="Y20" s="272"/>
      <c r="Z20" s="34"/>
      <c r="AA20" s="34"/>
      <c r="AB20" s="34"/>
      <c r="AC20" s="282"/>
      <c r="AD20" s="282"/>
      <c r="AE20" s="272"/>
      <c r="AF20" s="272"/>
      <c r="AG20" s="34"/>
      <c r="AH20" s="34"/>
      <c r="AI20" s="34"/>
      <c r="AJ20" s="34"/>
      <c r="AK20" s="34"/>
      <c r="AL20" s="34"/>
      <c r="AM20" s="34"/>
      <c r="AN20" s="34"/>
      <c r="AO20" s="282"/>
      <c r="AP20" s="272"/>
      <c r="AQ20" s="272"/>
      <c r="AR20" s="34"/>
      <c r="AS20" s="34"/>
      <c r="AT20" s="273"/>
      <c r="AU20" s="273"/>
      <c r="AV20" s="281"/>
      <c r="AW20" s="277"/>
      <c r="AX20" s="277"/>
      <c r="AY20" s="277"/>
      <c r="AZ20" s="34"/>
      <c r="BA20" s="34"/>
      <c r="BB20" s="34"/>
      <c r="BC20" s="34"/>
      <c r="BD20" s="34"/>
      <c r="BE20" s="34"/>
      <c r="BF20" s="34"/>
      <c r="BG20" s="34"/>
      <c r="BH20" s="34"/>
      <c r="BI20" s="34"/>
      <c r="BJ20" s="34"/>
      <c r="BK20" s="34"/>
      <c r="BL20" s="34"/>
    </row>
    <row r="21" spans="1:64" s="35" customFormat="1" ht="12" customHeight="1" x14ac:dyDescent="0.2">
      <c r="A21" s="275">
        <v>1</v>
      </c>
      <c r="B21" s="277">
        <f t="shared" ref="B21" si="201">B6+13900</f>
        <v>43700</v>
      </c>
      <c r="C21" s="277">
        <f t="shared" ref="C21:F21" si="202">C6+13900</f>
        <v>39700</v>
      </c>
      <c r="D21" s="277">
        <f t="shared" ref="D21" si="203">D6+13900</f>
        <v>39700</v>
      </c>
      <c r="E21" s="277">
        <f t="shared" ref="E21" si="204">E6+13900</f>
        <v>43700</v>
      </c>
      <c r="F21" s="277">
        <f t="shared" si="202"/>
        <v>39700</v>
      </c>
      <c r="G21" s="277">
        <f t="shared" ref="G21:W21" si="205">G6+13900</f>
        <v>39700</v>
      </c>
      <c r="H21" s="277">
        <f t="shared" ref="H21" si="206">H6+13900</f>
        <v>32700</v>
      </c>
      <c r="I21" s="277">
        <f t="shared" si="205"/>
        <v>30500</v>
      </c>
      <c r="J21" s="277">
        <f t="shared" ref="J21" si="207">J6+13900</f>
        <v>28800</v>
      </c>
      <c r="K21" s="277">
        <f t="shared" si="205"/>
        <v>26800</v>
      </c>
      <c r="L21" s="277">
        <f t="shared" si="205"/>
        <v>28800</v>
      </c>
      <c r="M21" s="277">
        <f t="shared" si="205"/>
        <v>26800</v>
      </c>
      <c r="N21" s="277">
        <f t="shared" si="205"/>
        <v>28800</v>
      </c>
      <c r="O21" s="277">
        <f t="shared" si="205"/>
        <v>26800</v>
      </c>
      <c r="P21" s="277">
        <f t="shared" si="205"/>
        <v>28800</v>
      </c>
      <c r="Q21" s="277">
        <f t="shared" si="205"/>
        <v>26800</v>
      </c>
      <c r="R21" s="277">
        <f t="shared" si="205"/>
        <v>26800</v>
      </c>
      <c r="S21" s="277">
        <f t="shared" si="205"/>
        <v>28800</v>
      </c>
      <c r="T21" s="277">
        <f t="shared" si="205"/>
        <v>26800</v>
      </c>
      <c r="U21" s="277">
        <f t="shared" si="205"/>
        <v>28800</v>
      </c>
      <c r="V21" s="277">
        <f t="shared" ref="V21" si="208">V6+13900</f>
        <v>28800</v>
      </c>
      <c r="W21" s="284">
        <f t="shared" si="205"/>
        <v>32700</v>
      </c>
      <c r="X21" s="282">
        <f t="shared" ref="X21" si="209">X6+13900</f>
        <v>39700</v>
      </c>
      <c r="Y21" s="272">
        <f>Y6+72000</f>
        <v>111900</v>
      </c>
      <c r="Z21" s="34">
        <f t="shared" ref="Z21:AC21" si="210">Z6+72000</f>
        <v>131800</v>
      </c>
      <c r="AA21" s="34">
        <f t="shared" ref="AA21" si="211">AA6+72000</f>
        <v>141800</v>
      </c>
      <c r="AB21" s="34">
        <f t="shared" si="210"/>
        <v>151900</v>
      </c>
      <c r="AC21" s="282">
        <f t="shared" si="210"/>
        <v>144500</v>
      </c>
      <c r="AD21" s="282">
        <f t="shared" ref="AD21" si="212">AD6+72000</f>
        <v>141800</v>
      </c>
      <c r="AE21" s="272">
        <f>AE6+15900</f>
        <v>85700</v>
      </c>
      <c r="AF21" s="272">
        <f>AF6+15900</f>
        <v>75700</v>
      </c>
      <c r="AG21" s="34">
        <f t="shared" ref="AG21:AO21" si="213">AG6+15900</f>
        <v>38700</v>
      </c>
      <c r="AH21" s="34">
        <f t="shared" si="213"/>
        <v>43700</v>
      </c>
      <c r="AI21" s="34">
        <f t="shared" ref="AI21" si="214">AI6+15900</f>
        <v>41700</v>
      </c>
      <c r="AJ21" s="34">
        <f t="shared" si="213"/>
        <v>38700</v>
      </c>
      <c r="AK21" s="34">
        <f t="shared" si="213"/>
        <v>41700</v>
      </c>
      <c r="AL21" s="34">
        <f t="shared" si="213"/>
        <v>38700</v>
      </c>
      <c r="AM21" s="34">
        <f t="shared" ref="AM21" si="215">AM6+15900</f>
        <v>41700</v>
      </c>
      <c r="AN21" s="34">
        <f t="shared" si="213"/>
        <v>48700</v>
      </c>
      <c r="AO21" s="282">
        <f t="shared" si="213"/>
        <v>51700</v>
      </c>
      <c r="AP21" s="272">
        <f>AP6+21900</f>
        <v>57700</v>
      </c>
      <c r="AQ21" s="272">
        <f>AQ6+21900</f>
        <v>57700</v>
      </c>
      <c r="AR21" s="34">
        <f t="shared" ref="AR21:AT21" si="216">AR6+21900</f>
        <v>60600</v>
      </c>
      <c r="AS21" s="34">
        <f t="shared" si="216"/>
        <v>57700</v>
      </c>
      <c r="AT21" s="273">
        <f t="shared" si="216"/>
        <v>60600</v>
      </c>
      <c r="AU21" s="273">
        <f t="shared" ref="AU21" si="217">AU6+21900</f>
        <v>57700</v>
      </c>
      <c r="AV21" s="281">
        <f>AV6+22900</f>
        <v>75100</v>
      </c>
      <c r="AW21" s="277">
        <f>AW6+15900</f>
        <v>64500</v>
      </c>
      <c r="AX21" s="277">
        <f>AX6+15900</f>
        <v>45700</v>
      </c>
      <c r="AY21" s="277">
        <f>AY6+15900</f>
        <v>41700</v>
      </c>
      <c r="AZ21" s="34">
        <f t="shared" ref="AZ21:BD21" si="218">AZ6+15900</f>
        <v>45700</v>
      </c>
      <c r="BA21" s="34">
        <f t="shared" si="218"/>
        <v>36700</v>
      </c>
      <c r="BB21" s="34">
        <f t="shared" si="218"/>
        <v>34700</v>
      </c>
      <c r="BC21" s="34">
        <f t="shared" ref="BC21" si="219">BC6+15900</f>
        <v>36700</v>
      </c>
      <c r="BD21" s="34">
        <f t="shared" si="218"/>
        <v>34700</v>
      </c>
      <c r="BE21" s="34">
        <f>BE6+13900</f>
        <v>30500</v>
      </c>
      <c r="BF21" s="34">
        <f t="shared" ref="BF21:BL21" si="220">BF6+13900</f>
        <v>28800</v>
      </c>
      <c r="BG21" s="34">
        <f t="shared" si="220"/>
        <v>26800</v>
      </c>
      <c r="BH21" s="34">
        <f t="shared" ref="BH21" si="221">BH6+13900</f>
        <v>26800</v>
      </c>
      <c r="BI21" s="34">
        <f t="shared" si="220"/>
        <v>25800</v>
      </c>
      <c r="BJ21" s="34">
        <f t="shared" si="220"/>
        <v>26800</v>
      </c>
      <c r="BK21" s="34">
        <f t="shared" si="220"/>
        <v>25800</v>
      </c>
      <c r="BL21" s="34">
        <f t="shared" si="220"/>
        <v>26800</v>
      </c>
    </row>
    <row r="22" spans="1:64" s="35" customFormat="1" ht="12" customHeight="1" x14ac:dyDescent="0.2">
      <c r="A22" s="275">
        <v>2</v>
      </c>
      <c r="B22" s="277">
        <f t="shared" ref="B22" si="222">B21+2500</f>
        <v>46200</v>
      </c>
      <c r="C22" s="277">
        <f t="shared" ref="C22:F22" si="223">C21+2500</f>
        <v>42200</v>
      </c>
      <c r="D22" s="277">
        <f t="shared" ref="D22" si="224">D21+2500</f>
        <v>42200</v>
      </c>
      <c r="E22" s="277">
        <f t="shared" ref="E22" si="225">E21+2500</f>
        <v>46200</v>
      </c>
      <c r="F22" s="277">
        <f t="shared" si="223"/>
        <v>42200</v>
      </c>
      <c r="G22" s="277">
        <f t="shared" ref="G22:W22" si="226">G21+2500</f>
        <v>42200</v>
      </c>
      <c r="H22" s="277">
        <f t="shared" ref="H22" si="227">H21+2500</f>
        <v>35200</v>
      </c>
      <c r="I22" s="277">
        <f t="shared" si="226"/>
        <v>33000</v>
      </c>
      <c r="J22" s="277">
        <f t="shared" ref="J22" si="228">J21+2500</f>
        <v>31300</v>
      </c>
      <c r="K22" s="277">
        <f t="shared" si="226"/>
        <v>29300</v>
      </c>
      <c r="L22" s="277">
        <f t="shared" si="226"/>
        <v>31300</v>
      </c>
      <c r="M22" s="277">
        <f t="shared" si="226"/>
        <v>29300</v>
      </c>
      <c r="N22" s="277">
        <f t="shared" si="226"/>
        <v>31300</v>
      </c>
      <c r="O22" s="277">
        <f t="shared" si="226"/>
        <v>29300</v>
      </c>
      <c r="P22" s="277">
        <f t="shared" si="226"/>
        <v>31300</v>
      </c>
      <c r="Q22" s="277">
        <f t="shared" si="226"/>
        <v>29300</v>
      </c>
      <c r="R22" s="277">
        <f t="shared" si="226"/>
        <v>29300</v>
      </c>
      <c r="S22" s="277">
        <f t="shared" si="226"/>
        <v>31300</v>
      </c>
      <c r="T22" s="277">
        <f t="shared" si="226"/>
        <v>29300</v>
      </c>
      <c r="U22" s="277">
        <f t="shared" si="226"/>
        <v>31300</v>
      </c>
      <c r="V22" s="277">
        <f t="shared" ref="V22" si="229">V21+2500</f>
        <v>31300</v>
      </c>
      <c r="W22" s="284">
        <f t="shared" si="226"/>
        <v>35200</v>
      </c>
      <c r="X22" s="282">
        <f>X21+2500</f>
        <v>42200</v>
      </c>
      <c r="Y22" s="272">
        <f t="shared" ref="Y22:BD22" si="230">Y21+3000</f>
        <v>114900</v>
      </c>
      <c r="Z22" s="34">
        <f t="shared" si="230"/>
        <v>134800</v>
      </c>
      <c r="AA22" s="34">
        <f t="shared" ref="AA22" si="231">AA21+3000</f>
        <v>144800</v>
      </c>
      <c r="AB22" s="34">
        <f t="shared" si="230"/>
        <v>154900</v>
      </c>
      <c r="AC22" s="282">
        <f t="shared" si="230"/>
        <v>147500</v>
      </c>
      <c r="AD22" s="282">
        <f t="shared" ref="AD22" si="232">AD21+3000</f>
        <v>144800</v>
      </c>
      <c r="AE22" s="272">
        <f t="shared" ref="AE22:AF22" si="233">AE21+3000</f>
        <v>88700</v>
      </c>
      <c r="AF22" s="272">
        <f t="shared" si="233"/>
        <v>78700</v>
      </c>
      <c r="AG22" s="34">
        <f t="shared" si="230"/>
        <v>41700</v>
      </c>
      <c r="AH22" s="34">
        <f t="shared" si="230"/>
        <v>46700</v>
      </c>
      <c r="AI22" s="34">
        <f t="shared" ref="AI22" si="234">AI21+3000</f>
        <v>44700</v>
      </c>
      <c r="AJ22" s="34">
        <f t="shared" si="230"/>
        <v>41700</v>
      </c>
      <c r="AK22" s="34">
        <f t="shared" si="230"/>
        <v>44700</v>
      </c>
      <c r="AL22" s="34">
        <f t="shared" si="230"/>
        <v>41700</v>
      </c>
      <c r="AM22" s="34">
        <f t="shared" ref="AM22" si="235">AM21+3000</f>
        <v>44700</v>
      </c>
      <c r="AN22" s="34">
        <f t="shared" si="230"/>
        <v>51700</v>
      </c>
      <c r="AO22" s="282">
        <f t="shared" si="230"/>
        <v>54700</v>
      </c>
      <c r="AP22" s="272">
        <f t="shared" si="230"/>
        <v>60700</v>
      </c>
      <c r="AQ22" s="272">
        <f t="shared" ref="AQ22" si="236">AQ21+3000</f>
        <v>60700</v>
      </c>
      <c r="AR22" s="34">
        <f t="shared" si="230"/>
        <v>63600</v>
      </c>
      <c r="AS22" s="34">
        <f t="shared" si="230"/>
        <v>60700</v>
      </c>
      <c r="AT22" s="273">
        <f t="shared" si="230"/>
        <v>63600</v>
      </c>
      <c r="AU22" s="273">
        <f t="shared" ref="AU22" si="237">AU21+3000</f>
        <v>60700</v>
      </c>
      <c r="AV22" s="281">
        <f t="shared" si="230"/>
        <v>78100</v>
      </c>
      <c r="AW22" s="277">
        <f t="shared" ref="AW22" si="238">AW21+3000</f>
        <v>67500</v>
      </c>
      <c r="AX22" s="277">
        <f t="shared" si="230"/>
        <v>48700</v>
      </c>
      <c r="AY22" s="277">
        <f t="shared" ref="AY22" si="239">AY21+3000</f>
        <v>44700</v>
      </c>
      <c r="AZ22" s="34">
        <f t="shared" si="230"/>
        <v>48700</v>
      </c>
      <c r="BA22" s="34">
        <f t="shared" si="230"/>
        <v>39700</v>
      </c>
      <c r="BB22" s="34">
        <f t="shared" si="230"/>
        <v>37700</v>
      </c>
      <c r="BC22" s="34">
        <f t="shared" ref="BC22" si="240">BC21+3000</f>
        <v>39700</v>
      </c>
      <c r="BD22" s="34">
        <f t="shared" si="230"/>
        <v>37700</v>
      </c>
      <c r="BE22" s="34">
        <f t="shared" ref="BE22" si="241">BE21+3000</f>
        <v>33500</v>
      </c>
      <c r="BF22" s="34">
        <f t="shared" ref="BF22:BL22" si="242">BF21+3000</f>
        <v>31800</v>
      </c>
      <c r="BG22" s="34">
        <f t="shared" si="242"/>
        <v>29800</v>
      </c>
      <c r="BH22" s="34">
        <f t="shared" ref="BH22" si="243">BH21+3000</f>
        <v>29800</v>
      </c>
      <c r="BI22" s="34">
        <f t="shared" si="242"/>
        <v>28800</v>
      </c>
      <c r="BJ22" s="34">
        <f t="shared" si="242"/>
        <v>29800</v>
      </c>
      <c r="BK22" s="34">
        <f t="shared" si="242"/>
        <v>28800</v>
      </c>
      <c r="BL22" s="34">
        <f t="shared" si="242"/>
        <v>29800</v>
      </c>
    </row>
    <row r="23" spans="1:64" s="35" customFormat="1" ht="12" customHeight="1" x14ac:dyDescent="0.2">
      <c r="A23" s="274" t="s">
        <v>180</v>
      </c>
      <c r="B23" s="85"/>
      <c r="C23" s="85"/>
      <c r="D23" s="85"/>
      <c r="E23" s="85"/>
      <c r="F23" s="85"/>
      <c r="G23" s="85"/>
      <c r="H23" s="85"/>
      <c r="I23" s="85"/>
      <c r="J23" s="85"/>
      <c r="K23" s="85"/>
      <c r="L23" s="85"/>
      <c r="M23" s="85"/>
      <c r="N23" s="85"/>
      <c r="O23" s="85"/>
      <c r="P23" s="85"/>
      <c r="Q23" s="85"/>
      <c r="R23" s="85"/>
      <c r="S23" s="85"/>
      <c r="T23" s="85"/>
      <c r="U23" s="85"/>
      <c r="V23" s="85"/>
      <c r="W23" s="85"/>
      <c r="X23" s="282"/>
      <c r="Y23" s="272"/>
      <c r="Z23" s="34"/>
      <c r="AA23" s="34"/>
      <c r="AB23" s="34"/>
      <c r="AC23" s="282"/>
      <c r="AD23" s="282"/>
      <c r="AE23" s="272"/>
      <c r="AF23" s="272"/>
      <c r="AG23" s="34"/>
      <c r="AH23" s="34"/>
      <c r="AI23" s="34"/>
      <c r="AJ23" s="34"/>
      <c r="AK23" s="34"/>
      <c r="AL23" s="34"/>
      <c r="AM23" s="34"/>
      <c r="AN23" s="34"/>
      <c r="AO23" s="282"/>
      <c r="AP23" s="272"/>
      <c r="AQ23" s="272"/>
      <c r="AR23" s="34"/>
      <c r="AS23" s="34"/>
      <c r="AT23" s="273"/>
      <c r="AU23" s="273"/>
      <c r="AV23" s="281"/>
      <c r="AW23" s="277"/>
      <c r="AX23" s="277"/>
      <c r="AY23" s="277"/>
      <c r="AZ23" s="34"/>
      <c r="BA23" s="34"/>
      <c r="BB23" s="34"/>
      <c r="BC23" s="34"/>
      <c r="BD23" s="34"/>
      <c r="BE23" s="34"/>
      <c r="BF23" s="34"/>
      <c r="BG23" s="34"/>
      <c r="BH23" s="34"/>
      <c r="BI23" s="34"/>
      <c r="BJ23" s="34"/>
      <c r="BK23" s="34"/>
      <c r="BL23" s="34"/>
    </row>
    <row r="24" spans="1:64" s="35" customFormat="1" ht="11.25" customHeight="1" x14ac:dyDescent="0.2">
      <c r="A24" s="275">
        <v>1</v>
      </c>
      <c r="B24" s="277">
        <f t="shared" ref="B24" si="244">B6+24900</f>
        <v>54700</v>
      </c>
      <c r="C24" s="277">
        <f t="shared" ref="C24:F24" si="245">C6+24900</f>
        <v>50700</v>
      </c>
      <c r="D24" s="277">
        <f t="shared" ref="D24" si="246">D6+24900</f>
        <v>50700</v>
      </c>
      <c r="E24" s="277">
        <f t="shared" ref="E24" si="247">E6+24900</f>
        <v>54700</v>
      </c>
      <c r="F24" s="277">
        <f t="shared" si="245"/>
        <v>50700</v>
      </c>
      <c r="G24" s="277">
        <f t="shared" ref="G24:W24" si="248">G6+24900</f>
        <v>50700</v>
      </c>
      <c r="H24" s="277">
        <f t="shared" ref="H24" si="249">H6+24900</f>
        <v>43700</v>
      </c>
      <c r="I24" s="277">
        <f t="shared" si="248"/>
        <v>41500</v>
      </c>
      <c r="J24" s="277">
        <f t="shared" ref="J24" si="250">J6+24900</f>
        <v>39800</v>
      </c>
      <c r="K24" s="277">
        <f t="shared" si="248"/>
        <v>37800</v>
      </c>
      <c r="L24" s="277">
        <f t="shared" si="248"/>
        <v>39800</v>
      </c>
      <c r="M24" s="277">
        <f t="shared" si="248"/>
        <v>37800</v>
      </c>
      <c r="N24" s="277">
        <f t="shared" si="248"/>
        <v>39800</v>
      </c>
      <c r="O24" s="277">
        <f t="shared" si="248"/>
        <v>37800</v>
      </c>
      <c r="P24" s="277">
        <f t="shared" si="248"/>
        <v>39800</v>
      </c>
      <c r="Q24" s="277">
        <f t="shared" si="248"/>
        <v>37800</v>
      </c>
      <c r="R24" s="277">
        <f t="shared" si="248"/>
        <v>37800</v>
      </c>
      <c r="S24" s="277">
        <f t="shared" si="248"/>
        <v>39800</v>
      </c>
      <c r="T24" s="277">
        <f t="shared" si="248"/>
        <v>37800</v>
      </c>
      <c r="U24" s="277">
        <f t="shared" si="248"/>
        <v>39800</v>
      </c>
      <c r="V24" s="277">
        <f t="shared" ref="V24" si="251">V6+24900</f>
        <v>39800</v>
      </c>
      <c r="W24" s="284">
        <f t="shared" si="248"/>
        <v>43700</v>
      </c>
      <c r="X24" s="282">
        <f t="shared" ref="X24" si="252">X6+24900</f>
        <v>50700</v>
      </c>
      <c r="Y24" s="272">
        <f>Y6+140000</f>
        <v>179900</v>
      </c>
      <c r="Z24" s="34">
        <f t="shared" ref="Z24:AC24" si="253">Z6+140000</f>
        <v>199800</v>
      </c>
      <c r="AA24" s="34">
        <f t="shared" ref="AA24" si="254">AA6+140000</f>
        <v>209800</v>
      </c>
      <c r="AB24" s="34">
        <f t="shared" si="253"/>
        <v>219900</v>
      </c>
      <c r="AC24" s="282">
        <f t="shared" si="253"/>
        <v>212500</v>
      </c>
      <c r="AD24" s="282">
        <f t="shared" ref="AD24" si="255">AD6+140000</f>
        <v>209800</v>
      </c>
      <c r="AE24" s="272">
        <f>AE6+30900</f>
        <v>100700</v>
      </c>
      <c r="AF24" s="272">
        <f>AF6+30900</f>
        <v>90700</v>
      </c>
      <c r="AG24" s="34">
        <f t="shared" ref="AG24:AO24" si="256">AG6+30900</f>
        <v>53700</v>
      </c>
      <c r="AH24" s="34">
        <f t="shared" si="256"/>
        <v>58700</v>
      </c>
      <c r="AI24" s="34">
        <f t="shared" ref="AI24" si="257">AI6+30900</f>
        <v>56700</v>
      </c>
      <c r="AJ24" s="34">
        <f t="shared" si="256"/>
        <v>53700</v>
      </c>
      <c r="AK24" s="34">
        <f t="shared" si="256"/>
        <v>56700</v>
      </c>
      <c r="AL24" s="34">
        <f t="shared" si="256"/>
        <v>53700</v>
      </c>
      <c r="AM24" s="34">
        <f t="shared" ref="AM24" si="258">AM6+30900</f>
        <v>56700</v>
      </c>
      <c r="AN24" s="34">
        <f t="shared" si="256"/>
        <v>63700</v>
      </c>
      <c r="AO24" s="282">
        <f t="shared" si="256"/>
        <v>66700</v>
      </c>
      <c r="AP24" s="272">
        <f>AP6+42900</f>
        <v>78700</v>
      </c>
      <c r="AQ24" s="272">
        <f>AQ6+42900</f>
        <v>78700</v>
      </c>
      <c r="AR24" s="34">
        <f t="shared" ref="AR24:AT24" si="259">AR6+42900</f>
        <v>81600</v>
      </c>
      <c r="AS24" s="34">
        <f t="shared" si="259"/>
        <v>78700</v>
      </c>
      <c r="AT24" s="273">
        <f t="shared" si="259"/>
        <v>81600</v>
      </c>
      <c r="AU24" s="273">
        <f t="shared" ref="AU24" si="260">AU6+42900</f>
        <v>78700</v>
      </c>
      <c r="AV24" s="281">
        <f>AV6+45900</f>
        <v>98100</v>
      </c>
      <c r="AW24" s="277">
        <f>AW6+30900</f>
        <v>79500</v>
      </c>
      <c r="AX24" s="277">
        <f>AX6+30900</f>
        <v>60700</v>
      </c>
      <c r="AY24" s="277">
        <f>AY6+30900</f>
        <v>56700</v>
      </c>
      <c r="AZ24" s="34">
        <f t="shared" ref="AZ24:BD24" si="261">AZ6+30900</f>
        <v>60700</v>
      </c>
      <c r="BA24" s="34">
        <f t="shared" si="261"/>
        <v>51700</v>
      </c>
      <c r="BB24" s="34">
        <f t="shared" si="261"/>
        <v>49700</v>
      </c>
      <c r="BC24" s="34">
        <f t="shared" ref="BC24" si="262">BC6+30900</f>
        <v>51700</v>
      </c>
      <c r="BD24" s="34">
        <f t="shared" si="261"/>
        <v>49700</v>
      </c>
      <c r="BE24" s="34">
        <f>BE6+24900</f>
        <v>41500</v>
      </c>
      <c r="BF24" s="34">
        <f t="shared" ref="BF24:BL24" si="263">BF6+24900</f>
        <v>39800</v>
      </c>
      <c r="BG24" s="34">
        <f t="shared" si="263"/>
        <v>37800</v>
      </c>
      <c r="BH24" s="34">
        <f t="shared" ref="BH24" si="264">BH6+24900</f>
        <v>37800</v>
      </c>
      <c r="BI24" s="34">
        <f t="shared" si="263"/>
        <v>36800</v>
      </c>
      <c r="BJ24" s="34">
        <f t="shared" si="263"/>
        <v>37800</v>
      </c>
      <c r="BK24" s="34">
        <f t="shared" si="263"/>
        <v>36800</v>
      </c>
      <c r="BL24" s="34">
        <f t="shared" si="263"/>
        <v>37800</v>
      </c>
    </row>
    <row r="25" spans="1:64" s="35" customFormat="1" ht="11.25" customHeight="1" x14ac:dyDescent="0.2">
      <c r="A25" s="275">
        <v>2</v>
      </c>
      <c r="B25" s="34">
        <f t="shared" ref="B25" si="265">B24+2500</f>
        <v>57200</v>
      </c>
      <c r="C25" s="34">
        <f t="shared" ref="C25:F25" si="266">C24+2500</f>
        <v>53200</v>
      </c>
      <c r="D25" s="34">
        <f t="shared" ref="D25" si="267">D24+2500</f>
        <v>53200</v>
      </c>
      <c r="E25" s="34">
        <f t="shared" ref="E25" si="268">E24+2500</f>
        <v>57200</v>
      </c>
      <c r="F25" s="34">
        <f t="shared" si="266"/>
        <v>53200</v>
      </c>
      <c r="G25" s="34">
        <f t="shared" ref="G25:W25" si="269">G24+2500</f>
        <v>53200</v>
      </c>
      <c r="H25" s="34">
        <f t="shared" ref="H25" si="270">H24+2500</f>
        <v>46200</v>
      </c>
      <c r="I25" s="34">
        <f t="shared" si="269"/>
        <v>44000</v>
      </c>
      <c r="J25" s="34">
        <f t="shared" ref="J25" si="271">J24+2500</f>
        <v>42300</v>
      </c>
      <c r="K25" s="34">
        <f t="shared" si="269"/>
        <v>40300</v>
      </c>
      <c r="L25" s="34">
        <f t="shared" si="269"/>
        <v>42300</v>
      </c>
      <c r="M25" s="34">
        <f t="shared" si="269"/>
        <v>40300</v>
      </c>
      <c r="N25" s="34">
        <f t="shared" si="269"/>
        <v>42300</v>
      </c>
      <c r="O25" s="34">
        <f t="shared" si="269"/>
        <v>40300</v>
      </c>
      <c r="P25" s="34">
        <f t="shared" si="269"/>
        <v>42300</v>
      </c>
      <c r="Q25" s="34">
        <f t="shared" si="269"/>
        <v>40300</v>
      </c>
      <c r="R25" s="34">
        <f t="shared" si="269"/>
        <v>40300</v>
      </c>
      <c r="S25" s="34">
        <f t="shared" si="269"/>
        <v>42300</v>
      </c>
      <c r="T25" s="34">
        <f t="shared" si="269"/>
        <v>40300</v>
      </c>
      <c r="U25" s="34">
        <f t="shared" si="269"/>
        <v>42300</v>
      </c>
      <c r="V25" s="34">
        <f t="shared" ref="V25" si="272">V24+2500</f>
        <v>42300</v>
      </c>
      <c r="W25" s="282">
        <f t="shared" si="269"/>
        <v>46200</v>
      </c>
      <c r="X25" s="282">
        <f>X24+2500</f>
        <v>53200</v>
      </c>
      <c r="Y25" s="272">
        <f t="shared" ref="Y25:BD27" si="273">Y24+3000</f>
        <v>182900</v>
      </c>
      <c r="Z25" s="34">
        <f t="shared" si="273"/>
        <v>202800</v>
      </c>
      <c r="AA25" s="34">
        <f t="shared" ref="AA25" si="274">AA24+3000</f>
        <v>212800</v>
      </c>
      <c r="AB25" s="34">
        <f t="shared" si="273"/>
        <v>222900</v>
      </c>
      <c r="AC25" s="282">
        <f t="shared" si="273"/>
        <v>215500</v>
      </c>
      <c r="AD25" s="282">
        <f t="shared" ref="AD25" si="275">AD24+3000</f>
        <v>212800</v>
      </c>
      <c r="AE25" s="272">
        <f t="shared" ref="AE25:AF25" si="276">AE24+3000</f>
        <v>103700</v>
      </c>
      <c r="AF25" s="272">
        <f t="shared" si="276"/>
        <v>93700</v>
      </c>
      <c r="AG25" s="34">
        <f t="shared" si="273"/>
        <v>56700</v>
      </c>
      <c r="AH25" s="34">
        <f t="shared" si="273"/>
        <v>61700</v>
      </c>
      <c r="AI25" s="34">
        <f t="shared" ref="AI25" si="277">AI24+3000</f>
        <v>59700</v>
      </c>
      <c r="AJ25" s="34">
        <f t="shared" si="273"/>
        <v>56700</v>
      </c>
      <c r="AK25" s="34">
        <f t="shared" si="273"/>
        <v>59700</v>
      </c>
      <c r="AL25" s="34">
        <f t="shared" si="273"/>
        <v>56700</v>
      </c>
      <c r="AM25" s="34">
        <f t="shared" ref="AM25" si="278">AM24+3000</f>
        <v>59700</v>
      </c>
      <c r="AN25" s="34">
        <f t="shared" si="273"/>
        <v>66700</v>
      </c>
      <c r="AO25" s="282">
        <f t="shared" si="273"/>
        <v>69700</v>
      </c>
      <c r="AP25" s="272">
        <f t="shared" si="273"/>
        <v>81700</v>
      </c>
      <c r="AQ25" s="272">
        <f t="shared" ref="AQ25" si="279">AQ24+3000</f>
        <v>81700</v>
      </c>
      <c r="AR25" s="34">
        <f t="shared" si="273"/>
        <v>84600</v>
      </c>
      <c r="AS25" s="34">
        <f t="shared" si="273"/>
        <v>81700</v>
      </c>
      <c r="AT25" s="273">
        <f t="shared" si="273"/>
        <v>84600</v>
      </c>
      <c r="AU25" s="273">
        <f t="shared" ref="AU25" si="280">AU24+3000</f>
        <v>81700</v>
      </c>
      <c r="AV25" s="281">
        <f t="shared" si="273"/>
        <v>101100</v>
      </c>
      <c r="AW25" s="277">
        <f t="shared" ref="AW25" si="281">AW24+3000</f>
        <v>82500</v>
      </c>
      <c r="AX25" s="277">
        <f t="shared" si="273"/>
        <v>63700</v>
      </c>
      <c r="AY25" s="277">
        <f t="shared" ref="AY25" si="282">AY24+3000</f>
        <v>59700</v>
      </c>
      <c r="AZ25" s="34">
        <f t="shared" si="273"/>
        <v>63700</v>
      </c>
      <c r="BA25" s="34">
        <f t="shared" si="273"/>
        <v>54700</v>
      </c>
      <c r="BB25" s="34">
        <f t="shared" si="273"/>
        <v>52700</v>
      </c>
      <c r="BC25" s="34">
        <f t="shared" ref="BC25" si="283">BC24+3000</f>
        <v>54700</v>
      </c>
      <c r="BD25" s="34">
        <f t="shared" si="273"/>
        <v>52700</v>
      </c>
      <c r="BE25" s="34">
        <f t="shared" ref="BE25" si="284">BE24+3000</f>
        <v>44500</v>
      </c>
      <c r="BF25" s="34">
        <f t="shared" ref="BF25:BL25" si="285">BF24+3000</f>
        <v>42800</v>
      </c>
      <c r="BG25" s="34">
        <f t="shared" si="285"/>
        <v>40800</v>
      </c>
      <c r="BH25" s="34">
        <f t="shared" ref="BH25" si="286">BH24+3000</f>
        <v>40800</v>
      </c>
      <c r="BI25" s="34">
        <f t="shared" si="285"/>
        <v>39800</v>
      </c>
      <c r="BJ25" s="34">
        <f t="shared" si="285"/>
        <v>40800</v>
      </c>
      <c r="BK25" s="34">
        <f t="shared" si="285"/>
        <v>39800</v>
      </c>
      <c r="BL25" s="34">
        <f t="shared" si="285"/>
        <v>40800</v>
      </c>
    </row>
    <row r="26" spans="1:64" s="35" customFormat="1" ht="11.25" customHeight="1" x14ac:dyDescent="0.2">
      <c r="A26" s="275">
        <v>3</v>
      </c>
      <c r="B26" s="34">
        <f t="shared" ref="B26" si="287">B25+2500</f>
        <v>59700</v>
      </c>
      <c r="C26" s="34">
        <f t="shared" ref="C26:F26" si="288">C25+2500</f>
        <v>55700</v>
      </c>
      <c r="D26" s="34">
        <f t="shared" ref="D26" si="289">D25+2500</f>
        <v>55700</v>
      </c>
      <c r="E26" s="34">
        <f t="shared" ref="E26" si="290">E25+2500</f>
        <v>59700</v>
      </c>
      <c r="F26" s="34">
        <f t="shared" si="288"/>
        <v>55700</v>
      </c>
      <c r="G26" s="34">
        <f t="shared" ref="G26:W26" si="291">G25+2500</f>
        <v>55700</v>
      </c>
      <c r="H26" s="34">
        <f t="shared" ref="H26" si="292">H25+2500</f>
        <v>48700</v>
      </c>
      <c r="I26" s="34">
        <f t="shared" si="291"/>
        <v>46500</v>
      </c>
      <c r="J26" s="34">
        <f t="shared" ref="J26" si="293">J25+2500</f>
        <v>44800</v>
      </c>
      <c r="K26" s="34">
        <f t="shared" si="291"/>
        <v>42800</v>
      </c>
      <c r="L26" s="34">
        <f t="shared" si="291"/>
        <v>44800</v>
      </c>
      <c r="M26" s="34">
        <f t="shared" si="291"/>
        <v>42800</v>
      </c>
      <c r="N26" s="34">
        <f t="shared" si="291"/>
        <v>44800</v>
      </c>
      <c r="O26" s="34">
        <f t="shared" si="291"/>
        <v>42800</v>
      </c>
      <c r="P26" s="34">
        <f t="shared" si="291"/>
        <v>44800</v>
      </c>
      <c r="Q26" s="34">
        <f t="shared" si="291"/>
        <v>42800</v>
      </c>
      <c r="R26" s="34">
        <f t="shared" si="291"/>
        <v>42800</v>
      </c>
      <c r="S26" s="34">
        <f t="shared" si="291"/>
        <v>44800</v>
      </c>
      <c r="T26" s="34">
        <f t="shared" si="291"/>
        <v>42800</v>
      </c>
      <c r="U26" s="34">
        <f t="shared" si="291"/>
        <v>44800</v>
      </c>
      <c r="V26" s="34">
        <f t="shared" ref="V26" si="294">V25+2500</f>
        <v>44800</v>
      </c>
      <c r="W26" s="282">
        <f t="shared" si="291"/>
        <v>48700</v>
      </c>
      <c r="X26" s="282">
        <f>X25+2500</f>
        <v>55700</v>
      </c>
      <c r="Y26" s="272">
        <f t="shared" si="273"/>
        <v>185900</v>
      </c>
      <c r="Z26" s="34">
        <f t="shared" si="273"/>
        <v>205800</v>
      </c>
      <c r="AA26" s="34">
        <f t="shared" ref="AA26" si="295">AA25+3000</f>
        <v>215800</v>
      </c>
      <c r="AB26" s="34">
        <f t="shared" si="273"/>
        <v>225900</v>
      </c>
      <c r="AC26" s="282">
        <f t="shared" si="273"/>
        <v>218500</v>
      </c>
      <c r="AD26" s="282">
        <f t="shared" ref="AD26" si="296">AD25+3000</f>
        <v>215800</v>
      </c>
      <c r="AE26" s="272">
        <f t="shared" ref="AE26:AF26" si="297">AE25+3000</f>
        <v>106700</v>
      </c>
      <c r="AF26" s="272">
        <f t="shared" si="297"/>
        <v>96700</v>
      </c>
      <c r="AG26" s="34">
        <f t="shared" si="273"/>
        <v>59700</v>
      </c>
      <c r="AH26" s="34">
        <f t="shared" si="273"/>
        <v>64700</v>
      </c>
      <c r="AI26" s="34">
        <f t="shared" ref="AI26" si="298">AI25+3000</f>
        <v>62700</v>
      </c>
      <c r="AJ26" s="34">
        <f t="shared" si="273"/>
        <v>59700</v>
      </c>
      <c r="AK26" s="34">
        <f t="shared" si="273"/>
        <v>62700</v>
      </c>
      <c r="AL26" s="34">
        <f t="shared" si="273"/>
        <v>59700</v>
      </c>
      <c r="AM26" s="34">
        <f t="shared" ref="AM26" si="299">AM25+3000</f>
        <v>62700</v>
      </c>
      <c r="AN26" s="34">
        <f t="shared" si="273"/>
        <v>69700</v>
      </c>
      <c r="AO26" s="282">
        <f t="shared" si="273"/>
        <v>72700</v>
      </c>
      <c r="AP26" s="272">
        <f t="shared" si="273"/>
        <v>84700</v>
      </c>
      <c r="AQ26" s="272">
        <f t="shared" ref="AQ26" si="300">AQ25+3000</f>
        <v>84700</v>
      </c>
      <c r="AR26" s="34">
        <f t="shared" si="273"/>
        <v>87600</v>
      </c>
      <c r="AS26" s="34">
        <f t="shared" si="273"/>
        <v>84700</v>
      </c>
      <c r="AT26" s="273">
        <f t="shared" si="273"/>
        <v>87600</v>
      </c>
      <c r="AU26" s="273">
        <f t="shared" ref="AU26" si="301">AU25+3000</f>
        <v>84700</v>
      </c>
      <c r="AV26" s="281">
        <f t="shared" si="273"/>
        <v>104100</v>
      </c>
      <c r="AW26" s="277">
        <f t="shared" ref="AW26" si="302">AW25+3000</f>
        <v>85500</v>
      </c>
      <c r="AX26" s="277">
        <f t="shared" si="273"/>
        <v>66700</v>
      </c>
      <c r="AY26" s="277">
        <f t="shared" ref="AY26" si="303">AY25+3000</f>
        <v>62700</v>
      </c>
      <c r="AZ26" s="34">
        <f t="shared" si="273"/>
        <v>66700</v>
      </c>
      <c r="BA26" s="34">
        <f t="shared" si="273"/>
        <v>57700</v>
      </c>
      <c r="BB26" s="34">
        <f t="shared" si="273"/>
        <v>55700</v>
      </c>
      <c r="BC26" s="34">
        <f t="shared" ref="BC26" si="304">BC25+3000</f>
        <v>57700</v>
      </c>
      <c r="BD26" s="34">
        <f t="shared" si="273"/>
        <v>55700</v>
      </c>
      <c r="BE26" s="34">
        <f t="shared" ref="BE26" si="305">BE25+3000</f>
        <v>47500</v>
      </c>
      <c r="BF26" s="34">
        <f t="shared" ref="BF26:BL26" si="306">BF25+3000</f>
        <v>45800</v>
      </c>
      <c r="BG26" s="34">
        <f t="shared" si="306"/>
        <v>43800</v>
      </c>
      <c r="BH26" s="34">
        <f t="shared" ref="BH26" si="307">BH25+3000</f>
        <v>43800</v>
      </c>
      <c r="BI26" s="34">
        <f t="shared" si="306"/>
        <v>42800</v>
      </c>
      <c r="BJ26" s="34">
        <f t="shared" si="306"/>
        <v>43800</v>
      </c>
      <c r="BK26" s="34">
        <f t="shared" si="306"/>
        <v>42800</v>
      </c>
      <c r="BL26" s="34">
        <f t="shared" si="306"/>
        <v>43800</v>
      </c>
    </row>
    <row r="27" spans="1:64" s="35" customFormat="1" ht="11.25" customHeight="1" x14ac:dyDescent="0.2">
      <c r="A27" s="275">
        <v>4</v>
      </c>
      <c r="B27" s="34">
        <f t="shared" ref="B27" si="308">B26+2500</f>
        <v>62200</v>
      </c>
      <c r="C27" s="34">
        <f t="shared" ref="C27:F27" si="309">C26+2500</f>
        <v>58200</v>
      </c>
      <c r="D27" s="34">
        <f t="shared" ref="D27" si="310">D26+2500</f>
        <v>58200</v>
      </c>
      <c r="E27" s="34">
        <f t="shared" ref="E27" si="311">E26+2500</f>
        <v>62200</v>
      </c>
      <c r="F27" s="34">
        <f t="shared" si="309"/>
        <v>58200</v>
      </c>
      <c r="G27" s="34">
        <f t="shared" ref="G27:W27" si="312">G26+2500</f>
        <v>58200</v>
      </c>
      <c r="H27" s="34">
        <f t="shared" ref="H27" si="313">H26+2500</f>
        <v>51200</v>
      </c>
      <c r="I27" s="34">
        <f t="shared" si="312"/>
        <v>49000</v>
      </c>
      <c r="J27" s="34">
        <f t="shared" ref="J27" si="314">J26+2500</f>
        <v>47300</v>
      </c>
      <c r="K27" s="34">
        <f t="shared" si="312"/>
        <v>45300</v>
      </c>
      <c r="L27" s="34">
        <f t="shared" si="312"/>
        <v>47300</v>
      </c>
      <c r="M27" s="34">
        <f t="shared" si="312"/>
        <v>45300</v>
      </c>
      <c r="N27" s="34">
        <f t="shared" si="312"/>
        <v>47300</v>
      </c>
      <c r="O27" s="34">
        <f t="shared" si="312"/>
        <v>45300</v>
      </c>
      <c r="P27" s="34">
        <f t="shared" si="312"/>
        <v>47300</v>
      </c>
      <c r="Q27" s="34">
        <f t="shared" si="312"/>
        <v>45300</v>
      </c>
      <c r="R27" s="34">
        <f t="shared" si="312"/>
        <v>45300</v>
      </c>
      <c r="S27" s="34">
        <f t="shared" si="312"/>
        <v>47300</v>
      </c>
      <c r="T27" s="34">
        <f t="shared" si="312"/>
        <v>45300</v>
      </c>
      <c r="U27" s="34">
        <f t="shared" si="312"/>
        <v>47300</v>
      </c>
      <c r="V27" s="34">
        <f t="shared" ref="V27" si="315">V26+2500</f>
        <v>47300</v>
      </c>
      <c r="W27" s="282">
        <f t="shared" si="312"/>
        <v>51200</v>
      </c>
      <c r="X27" s="282">
        <f>X26+2500</f>
        <v>58200</v>
      </c>
      <c r="Y27" s="272">
        <f t="shared" si="273"/>
        <v>188900</v>
      </c>
      <c r="Z27" s="34">
        <f t="shared" si="273"/>
        <v>208800</v>
      </c>
      <c r="AA27" s="34">
        <f t="shared" ref="AA27" si="316">AA26+3000</f>
        <v>218800</v>
      </c>
      <c r="AB27" s="34">
        <f t="shared" si="273"/>
        <v>228900</v>
      </c>
      <c r="AC27" s="282">
        <f t="shared" si="273"/>
        <v>221500</v>
      </c>
      <c r="AD27" s="282">
        <f t="shared" ref="AD27" si="317">AD26+3000</f>
        <v>218800</v>
      </c>
      <c r="AE27" s="272">
        <f t="shared" ref="AE27:AF27" si="318">AE26+3000</f>
        <v>109700</v>
      </c>
      <c r="AF27" s="272">
        <f t="shared" si="318"/>
        <v>99700</v>
      </c>
      <c r="AG27" s="34">
        <f t="shared" si="273"/>
        <v>62700</v>
      </c>
      <c r="AH27" s="34">
        <f t="shared" si="273"/>
        <v>67700</v>
      </c>
      <c r="AI27" s="34">
        <f t="shared" ref="AI27" si="319">AI26+3000</f>
        <v>65700</v>
      </c>
      <c r="AJ27" s="34">
        <f t="shared" si="273"/>
        <v>62700</v>
      </c>
      <c r="AK27" s="34">
        <f t="shared" si="273"/>
        <v>65700</v>
      </c>
      <c r="AL27" s="34">
        <f t="shared" si="273"/>
        <v>62700</v>
      </c>
      <c r="AM27" s="34">
        <f t="shared" ref="AM27" si="320">AM26+3000</f>
        <v>65700</v>
      </c>
      <c r="AN27" s="34">
        <f t="shared" si="273"/>
        <v>72700</v>
      </c>
      <c r="AO27" s="282">
        <f t="shared" si="273"/>
        <v>75700</v>
      </c>
      <c r="AP27" s="272">
        <f t="shared" si="273"/>
        <v>87700</v>
      </c>
      <c r="AQ27" s="272">
        <f t="shared" ref="AQ27" si="321">AQ26+3000</f>
        <v>87700</v>
      </c>
      <c r="AR27" s="34">
        <f t="shared" si="273"/>
        <v>90600</v>
      </c>
      <c r="AS27" s="34">
        <f t="shared" si="273"/>
        <v>87700</v>
      </c>
      <c r="AT27" s="273">
        <f t="shared" si="273"/>
        <v>90600</v>
      </c>
      <c r="AU27" s="273">
        <f t="shared" ref="AU27" si="322">AU26+3000</f>
        <v>87700</v>
      </c>
      <c r="AV27" s="281">
        <f t="shared" si="273"/>
        <v>107100</v>
      </c>
      <c r="AW27" s="277">
        <f t="shared" ref="AW27" si="323">AW26+3000</f>
        <v>88500</v>
      </c>
      <c r="AX27" s="277">
        <f t="shared" si="273"/>
        <v>69700</v>
      </c>
      <c r="AY27" s="277">
        <f t="shared" ref="AY27" si="324">AY26+3000</f>
        <v>65700</v>
      </c>
      <c r="AZ27" s="34">
        <f t="shared" si="273"/>
        <v>69700</v>
      </c>
      <c r="BA27" s="34">
        <f t="shared" si="273"/>
        <v>60700</v>
      </c>
      <c r="BB27" s="34">
        <f t="shared" si="273"/>
        <v>58700</v>
      </c>
      <c r="BC27" s="34">
        <f t="shared" ref="BC27" si="325">BC26+3000</f>
        <v>60700</v>
      </c>
      <c r="BD27" s="34">
        <f t="shared" si="273"/>
        <v>58700</v>
      </c>
      <c r="BE27" s="34">
        <f t="shared" ref="BE27" si="326">BE26+3000</f>
        <v>50500</v>
      </c>
      <c r="BF27" s="34">
        <f t="shared" ref="BF27:BL27" si="327">BF26+3000</f>
        <v>48800</v>
      </c>
      <c r="BG27" s="34">
        <f t="shared" si="327"/>
        <v>46800</v>
      </c>
      <c r="BH27" s="34">
        <f t="shared" ref="BH27" si="328">BH26+3000</f>
        <v>46800</v>
      </c>
      <c r="BI27" s="34">
        <f t="shared" si="327"/>
        <v>45800</v>
      </c>
      <c r="BJ27" s="34">
        <f t="shared" si="327"/>
        <v>46800</v>
      </c>
      <c r="BK27" s="34">
        <f t="shared" si="327"/>
        <v>45800</v>
      </c>
      <c r="BL27" s="34">
        <f t="shared" si="327"/>
        <v>46800</v>
      </c>
    </row>
    <row r="28" spans="1:64" s="35" customFormat="1" ht="12" customHeight="1" x14ac:dyDescent="0.2">
      <c r="A28" s="274" t="s">
        <v>181</v>
      </c>
      <c r="B28" s="85"/>
      <c r="C28" s="85"/>
      <c r="D28" s="85"/>
      <c r="E28" s="85"/>
      <c r="F28" s="85"/>
      <c r="G28" s="85"/>
      <c r="H28" s="85"/>
      <c r="I28" s="85"/>
      <c r="J28" s="85"/>
      <c r="K28" s="85"/>
      <c r="L28" s="85"/>
      <c r="M28" s="85"/>
      <c r="N28" s="85"/>
      <c r="O28" s="85"/>
      <c r="P28" s="85"/>
      <c r="Q28" s="85"/>
      <c r="R28" s="85"/>
      <c r="S28" s="85"/>
      <c r="T28" s="85"/>
      <c r="U28" s="85"/>
      <c r="V28" s="85"/>
      <c r="W28" s="85"/>
      <c r="X28" s="282"/>
      <c r="Y28" s="272"/>
      <c r="Z28" s="34"/>
      <c r="AA28" s="34"/>
      <c r="AB28" s="34"/>
      <c r="AC28" s="282"/>
      <c r="AD28" s="282"/>
      <c r="AE28" s="272"/>
      <c r="AF28" s="272"/>
      <c r="AG28" s="34"/>
      <c r="AH28" s="34"/>
      <c r="AI28" s="34"/>
      <c r="AJ28" s="34"/>
      <c r="AK28" s="34"/>
      <c r="AL28" s="34"/>
      <c r="AM28" s="34"/>
      <c r="AN28" s="34"/>
      <c r="AO28" s="282"/>
      <c r="AP28" s="272"/>
      <c r="AQ28" s="272"/>
      <c r="AR28" s="34"/>
      <c r="AS28" s="34"/>
      <c r="AT28" s="273"/>
      <c r="AU28" s="273"/>
      <c r="AV28" s="281"/>
      <c r="AW28" s="277"/>
      <c r="AX28" s="277"/>
      <c r="AY28" s="277"/>
      <c r="AZ28" s="34"/>
      <c r="BA28" s="34"/>
      <c r="BB28" s="34"/>
      <c r="BC28" s="34"/>
      <c r="BD28" s="34"/>
      <c r="BE28" s="34"/>
      <c r="BF28" s="34"/>
      <c r="BG28" s="34"/>
      <c r="BH28" s="34"/>
      <c r="BI28" s="34"/>
      <c r="BJ28" s="34"/>
      <c r="BK28" s="34"/>
      <c r="BL28" s="34"/>
    </row>
    <row r="29" spans="1:64" s="35" customFormat="1" ht="12" customHeight="1" x14ac:dyDescent="0.2">
      <c r="A29" s="275">
        <v>1</v>
      </c>
      <c r="B29" s="277">
        <f t="shared" ref="B29" si="329">B6+28900</f>
        <v>58700</v>
      </c>
      <c r="C29" s="277">
        <f t="shared" ref="C29:F29" si="330">C6+28900</f>
        <v>54700</v>
      </c>
      <c r="D29" s="277">
        <f t="shared" ref="D29" si="331">D6+28900</f>
        <v>54700</v>
      </c>
      <c r="E29" s="277">
        <f t="shared" ref="E29" si="332">E6+28900</f>
        <v>58700</v>
      </c>
      <c r="F29" s="277">
        <f t="shared" si="330"/>
        <v>54700</v>
      </c>
      <c r="G29" s="277">
        <f t="shared" ref="G29:W29" si="333">G6+28900</f>
        <v>54700</v>
      </c>
      <c r="H29" s="277">
        <f t="shared" ref="H29" si="334">H6+28900</f>
        <v>47700</v>
      </c>
      <c r="I29" s="277">
        <f t="shared" si="333"/>
        <v>45500</v>
      </c>
      <c r="J29" s="277">
        <f t="shared" ref="J29" si="335">J6+28900</f>
        <v>43800</v>
      </c>
      <c r="K29" s="277">
        <f t="shared" si="333"/>
        <v>41800</v>
      </c>
      <c r="L29" s="277">
        <f t="shared" si="333"/>
        <v>43800</v>
      </c>
      <c r="M29" s="277">
        <f t="shared" si="333"/>
        <v>41800</v>
      </c>
      <c r="N29" s="277">
        <f t="shared" si="333"/>
        <v>43800</v>
      </c>
      <c r="O29" s="277">
        <f t="shared" si="333"/>
        <v>41800</v>
      </c>
      <c r="P29" s="277">
        <f t="shared" si="333"/>
        <v>43800</v>
      </c>
      <c r="Q29" s="277">
        <f t="shared" si="333"/>
        <v>41800</v>
      </c>
      <c r="R29" s="277">
        <f t="shared" si="333"/>
        <v>41800</v>
      </c>
      <c r="S29" s="277">
        <f t="shared" si="333"/>
        <v>43800</v>
      </c>
      <c r="T29" s="277">
        <f t="shared" si="333"/>
        <v>41800</v>
      </c>
      <c r="U29" s="277">
        <f t="shared" si="333"/>
        <v>43800</v>
      </c>
      <c r="V29" s="277">
        <f t="shared" ref="V29" si="336">V6+28900</f>
        <v>43800</v>
      </c>
      <c r="W29" s="284">
        <f t="shared" si="333"/>
        <v>47700</v>
      </c>
      <c r="X29" s="282">
        <f t="shared" ref="X29" si="337">X6+28900</f>
        <v>54700</v>
      </c>
      <c r="Y29" s="272">
        <f>Y6+180000</f>
        <v>219900</v>
      </c>
      <c r="Z29" s="34">
        <f t="shared" ref="Z29:AC29" si="338">Z6+180000</f>
        <v>239800</v>
      </c>
      <c r="AA29" s="34">
        <f t="shared" ref="AA29" si="339">AA6+180000</f>
        <v>249800</v>
      </c>
      <c r="AB29" s="34">
        <f t="shared" si="338"/>
        <v>259900</v>
      </c>
      <c r="AC29" s="282">
        <f t="shared" si="338"/>
        <v>252500</v>
      </c>
      <c r="AD29" s="282">
        <f t="shared" ref="AD29" si="340">AD6+180000</f>
        <v>249800</v>
      </c>
      <c r="AE29" s="272">
        <f>AE6+35900</f>
        <v>105700</v>
      </c>
      <c r="AF29" s="272">
        <f>AF6+35900</f>
        <v>95700</v>
      </c>
      <c r="AG29" s="34">
        <f t="shared" ref="AG29:AO29" si="341">AG6+35900</f>
        <v>58700</v>
      </c>
      <c r="AH29" s="34">
        <f t="shared" si="341"/>
        <v>63700</v>
      </c>
      <c r="AI29" s="34">
        <f t="shared" ref="AI29" si="342">AI6+35900</f>
        <v>61700</v>
      </c>
      <c r="AJ29" s="34">
        <f t="shared" si="341"/>
        <v>58700</v>
      </c>
      <c r="AK29" s="34">
        <f t="shared" si="341"/>
        <v>61700</v>
      </c>
      <c r="AL29" s="34">
        <f t="shared" si="341"/>
        <v>58700</v>
      </c>
      <c r="AM29" s="34">
        <f t="shared" ref="AM29" si="343">AM6+35900</f>
        <v>61700</v>
      </c>
      <c r="AN29" s="34">
        <f t="shared" si="341"/>
        <v>68700</v>
      </c>
      <c r="AO29" s="282">
        <f t="shared" si="341"/>
        <v>71700</v>
      </c>
      <c r="AP29" s="272">
        <f>AP6+48900</f>
        <v>84700</v>
      </c>
      <c r="AQ29" s="272">
        <f>AQ6+48900</f>
        <v>84700</v>
      </c>
      <c r="AR29" s="34">
        <f t="shared" ref="AR29:AT29" si="344">AR6+48900</f>
        <v>87600</v>
      </c>
      <c r="AS29" s="34">
        <f t="shared" si="344"/>
        <v>84700</v>
      </c>
      <c r="AT29" s="273">
        <f t="shared" si="344"/>
        <v>87600</v>
      </c>
      <c r="AU29" s="273">
        <f t="shared" ref="AU29" si="345">AU6+48900</f>
        <v>84700</v>
      </c>
      <c r="AV29" s="281">
        <f>AV6+60000</f>
        <v>112200</v>
      </c>
      <c r="AW29" s="277">
        <f>AW6+32900</f>
        <v>81500</v>
      </c>
      <c r="AX29" s="277">
        <f>AX6+32900</f>
        <v>62700</v>
      </c>
      <c r="AY29" s="277">
        <f>AY6+32900</f>
        <v>58700</v>
      </c>
      <c r="AZ29" s="34">
        <f t="shared" ref="AZ29:BD29" si="346">AZ6+32900</f>
        <v>62700</v>
      </c>
      <c r="BA29" s="34">
        <f t="shared" si="346"/>
        <v>53700</v>
      </c>
      <c r="BB29" s="34">
        <f t="shared" si="346"/>
        <v>51700</v>
      </c>
      <c r="BC29" s="34">
        <f t="shared" ref="BC29" si="347">BC6+32900</f>
        <v>53700</v>
      </c>
      <c r="BD29" s="34">
        <f t="shared" si="346"/>
        <v>51700</v>
      </c>
      <c r="BE29" s="34">
        <f>BE6+28900</f>
        <v>45500</v>
      </c>
      <c r="BF29" s="34">
        <f t="shared" ref="BF29:BL29" si="348">BF6+28900</f>
        <v>43800</v>
      </c>
      <c r="BG29" s="34">
        <f t="shared" si="348"/>
        <v>41800</v>
      </c>
      <c r="BH29" s="34">
        <f t="shared" ref="BH29" si="349">BH6+28900</f>
        <v>41800</v>
      </c>
      <c r="BI29" s="34">
        <f t="shared" si="348"/>
        <v>40800</v>
      </c>
      <c r="BJ29" s="34">
        <f t="shared" si="348"/>
        <v>41800</v>
      </c>
      <c r="BK29" s="34">
        <f t="shared" si="348"/>
        <v>40800</v>
      </c>
      <c r="BL29" s="34">
        <f t="shared" si="348"/>
        <v>41800</v>
      </c>
    </row>
    <row r="30" spans="1:64" s="35" customFormat="1" ht="12" customHeight="1" x14ac:dyDescent="0.2">
      <c r="A30" s="275">
        <v>2</v>
      </c>
      <c r="B30" s="34">
        <f t="shared" ref="B30" si="350">B29+2500</f>
        <v>61200</v>
      </c>
      <c r="C30" s="34">
        <f t="shared" ref="C30:F30" si="351">C29+2500</f>
        <v>57200</v>
      </c>
      <c r="D30" s="34">
        <f t="shared" ref="D30" si="352">D29+2500</f>
        <v>57200</v>
      </c>
      <c r="E30" s="34">
        <f t="shared" ref="E30" si="353">E29+2500</f>
        <v>61200</v>
      </c>
      <c r="F30" s="34">
        <f t="shared" si="351"/>
        <v>57200</v>
      </c>
      <c r="G30" s="34">
        <f t="shared" ref="G30:W30" si="354">G29+2500</f>
        <v>57200</v>
      </c>
      <c r="H30" s="34">
        <f t="shared" ref="H30" si="355">H29+2500</f>
        <v>50200</v>
      </c>
      <c r="I30" s="34">
        <f t="shared" si="354"/>
        <v>48000</v>
      </c>
      <c r="J30" s="34">
        <f t="shared" ref="J30" si="356">J29+2500</f>
        <v>46300</v>
      </c>
      <c r="K30" s="34">
        <f t="shared" si="354"/>
        <v>44300</v>
      </c>
      <c r="L30" s="34">
        <f t="shared" si="354"/>
        <v>46300</v>
      </c>
      <c r="M30" s="34">
        <f t="shared" si="354"/>
        <v>44300</v>
      </c>
      <c r="N30" s="34">
        <f t="shared" si="354"/>
        <v>46300</v>
      </c>
      <c r="O30" s="34">
        <f t="shared" si="354"/>
        <v>44300</v>
      </c>
      <c r="P30" s="34">
        <f t="shared" si="354"/>
        <v>46300</v>
      </c>
      <c r="Q30" s="34">
        <f t="shared" si="354"/>
        <v>44300</v>
      </c>
      <c r="R30" s="34">
        <f t="shared" si="354"/>
        <v>44300</v>
      </c>
      <c r="S30" s="34">
        <f t="shared" si="354"/>
        <v>46300</v>
      </c>
      <c r="T30" s="34">
        <f t="shared" si="354"/>
        <v>44300</v>
      </c>
      <c r="U30" s="34">
        <f t="shared" si="354"/>
        <v>46300</v>
      </c>
      <c r="V30" s="34">
        <f t="shared" ref="V30" si="357">V29+2500</f>
        <v>46300</v>
      </c>
      <c r="W30" s="282">
        <f t="shared" si="354"/>
        <v>50200</v>
      </c>
      <c r="X30" s="282">
        <f>X29+2500</f>
        <v>57200</v>
      </c>
      <c r="Y30" s="272">
        <f t="shared" ref="Y30:BD32" si="358">Y29+3000</f>
        <v>222900</v>
      </c>
      <c r="Z30" s="34">
        <f t="shared" si="358"/>
        <v>242800</v>
      </c>
      <c r="AA30" s="34">
        <f t="shared" ref="AA30" si="359">AA29+3000</f>
        <v>252800</v>
      </c>
      <c r="AB30" s="34">
        <f t="shared" si="358"/>
        <v>262900</v>
      </c>
      <c r="AC30" s="282">
        <f t="shared" si="358"/>
        <v>255500</v>
      </c>
      <c r="AD30" s="282">
        <f t="shared" ref="AD30" si="360">AD29+3000</f>
        <v>252800</v>
      </c>
      <c r="AE30" s="272">
        <f t="shared" ref="AE30:AF30" si="361">AE29+3000</f>
        <v>108700</v>
      </c>
      <c r="AF30" s="272">
        <f t="shared" si="361"/>
        <v>98700</v>
      </c>
      <c r="AG30" s="34">
        <f t="shared" si="358"/>
        <v>61700</v>
      </c>
      <c r="AH30" s="34">
        <f t="shared" si="358"/>
        <v>66700</v>
      </c>
      <c r="AI30" s="34">
        <f t="shared" ref="AI30" si="362">AI29+3000</f>
        <v>64700</v>
      </c>
      <c r="AJ30" s="34">
        <f t="shared" si="358"/>
        <v>61700</v>
      </c>
      <c r="AK30" s="34">
        <f t="shared" si="358"/>
        <v>64700</v>
      </c>
      <c r="AL30" s="34">
        <f t="shared" si="358"/>
        <v>61700</v>
      </c>
      <c r="AM30" s="34">
        <f t="shared" ref="AM30" si="363">AM29+3000</f>
        <v>64700</v>
      </c>
      <c r="AN30" s="34">
        <f t="shared" si="358"/>
        <v>71700</v>
      </c>
      <c r="AO30" s="282">
        <f t="shared" si="358"/>
        <v>74700</v>
      </c>
      <c r="AP30" s="272">
        <f t="shared" si="358"/>
        <v>87700</v>
      </c>
      <c r="AQ30" s="272">
        <f t="shared" ref="AQ30" si="364">AQ29+3000</f>
        <v>87700</v>
      </c>
      <c r="AR30" s="34">
        <f t="shared" si="358"/>
        <v>90600</v>
      </c>
      <c r="AS30" s="34">
        <f t="shared" si="358"/>
        <v>87700</v>
      </c>
      <c r="AT30" s="273">
        <f t="shared" si="358"/>
        <v>90600</v>
      </c>
      <c r="AU30" s="273">
        <f t="shared" ref="AU30" si="365">AU29+3000</f>
        <v>87700</v>
      </c>
      <c r="AV30" s="281">
        <f t="shared" si="358"/>
        <v>115200</v>
      </c>
      <c r="AW30" s="277">
        <f t="shared" ref="AW30" si="366">AW29+3000</f>
        <v>84500</v>
      </c>
      <c r="AX30" s="277">
        <f t="shared" si="358"/>
        <v>65700</v>
      </c>
      <c r="AY30" s="277">
        <f t="shared" ref="AY30" si="367">AY29+3000</f>
        <v>61700</v>
      </c>
      <c r="AZ30" s="34">
        <f t="shared" si="358"/>
        <v>65700</v>
      </c>
      <c r="BA30" s="34">
        <f t="shared" si="358"/>
        <v>56700</v>
      </c>
      <c r="BB30" s="34">
        <f t="shared" si="358"/>
        <v>54700</v>
      </c>
      <c r="BC30" s="34">
        <f t="shared" ref="BC30" si="368">BC29+3000</f>
        <v>56700</v>
      </c>
      <c r="BD30" s="34">
        <f t="shared" si="358"/>
        <v>54700</v>
      </c>
      <c r="BE30" s="34">
        <f t="shared" ref="BE30" si="369">BE29+3000</f>
        <v>48500</v>
      </c>
      <c r="BF30" s="34">
        <f t="shared" ref="BF30:BL30" si="370">BF29+3000</f>
        <v>46800</v>
      </c>
      <c r="BG30" s="34">
        <f t="shared" si="370"/>
        <v>44800</v>
      </c>
      <c r="BH30" s="34">
        <f t="shared" ref="BH30" si="371">BH29+3000</f>
        <v>44800</v>
      </c>
      <c r="BI30" s="34">
        <f t="shared" si="370"/>
        <v>43800</v>
      </c>
      <c r="BJ30" s="34">
        <f t="shared" si="370"/>
        <v>44800</v>
      </c>
      <c r="BK30" s="34">
        <f t="shared" si="370"/>
        <v>43800</v>
      </c>
      <c r="BL30" s="34">
        <f t="shared" si="370"/>
        <v>44800</v>
      </c>
    </row>
    <row r="31" spans="1:64" s="35" customFormat="1" ht="12" customHeight="1" x14ac:dyDescent="0.2">
      <c r="A31" s="275">
        <v>3</v>
      </c>
      <c r="B31" s="34">
        <f t="shared" ref="B31" si="372">B30+2500</f>
        <v>63700</v>
      </c>
      <c r="C31" s="34">
        <f t="shared" ref="C31:F31" si="373">C30+2500</f>
        <v>59700</v>
      </c>
      <c r="D31" s="34">
        <f t="shared" ref="D31" si="374">D30+2500</f>
        <v>59700</v>
      </c>
      <c r="E31" s="34">
        <f t="shared" ref="E31" si="375">E30+2500</f>
        <v>63700</v>
      </c>
      <c r="F31" s="34">
        <f t="shared" si="373"/>
        <v>59700</v>
      </c>
      <c r="G31" s="34">
        <f t="shared" ref="G31:W31" si="376">G30+2500</f>
        <v>59700</v>
      </c>
      <c r="H31" s="34">
        <f t="shared" ref="H31" si="377">H30+2500</f>
        <v>52700</v>
      </c>
      <c r="I31" s="34">
        <f t="shared" si="376"/>
        <v>50500</v>
      </c>
      <c r="J31" s="34">
        <f t="shared" ref="J31" si="378">J30+2500</f>
        <v>48800</v>
      </c>
      <c r="K31" s="34">
        <f t="shared" si="376"/>
        <v>46800</v>
      </c>
      <c r="L31" s="34">
        <f t="shared" si="376"/>
        <v>48800</v>
      </c>
      <c r="M31" s="34">
        <f t="shared" si="376"/>
        <v>46800</v>
      </c>
      <c r="N31" s="34">
        <f t="shared" si="376"/>
        <v>48800</v>
      </c>
      <c r="O31" s="34">
        <f t="shared" si="376"/>
        <v>46800</v>
      </c>
      <c r="P31" s="34">
        <f t="shared" si="376"/>
        <v>48800</v>
      </c>
      <c r="Q31" s="34">
        <f t="shared" si="376"/>
        <v>46800</v>
      </c>
      <c r="R31" s="34">
        <f t="shared" si="376"/>
        <v>46800</v>
      </c>
      <c r="S31" s="34">
        <f t="shared" si="376"/>
        <v>48800</v>
      </c>
      <c r="T31" s="34">
        <f t="shared" si="376"/>
        <v>46800</v>
      </c>
      <c r="U31" s="34">
        <f t="shared" si="376"/>
        <v>48800</v>
      </c>
      <c r="V31" s="34">
        <f t="shared" ref="V31" si="379">V30+2500</f>
        <v>48800</v>
      </c>
      <c r="W31" s="282">
        <f t="shared" si="376"/>
        <v>52700</v>
      </c>
      <c r="X31" s="282">
        <f>X30+2500</f>
        <v>59700</v>
      </c>
      <c r="Y31" s="272">
        <f t="shared" si="358"/>
        <v>225900</v>
      </c>
      <c r="Z31" s="34">
        <f t="shared" si="358"/>
        <v>245800</v>
      </c>
      <c r="AA31" s="34">
        <f t="shared" ref="AA31" si="380">AA30+3000</f>
        <v>255800</v>
      </c>
      <c r="AB31" s="34">
        <f t="shared" si="358"/>
        <v>265900</v>
      </c>
      <c r="AC31" s="282">
        <f t="shared" si="358"/>
        <v>258500</v>
      </c>
      <c r="AD31" s="282">
        <f t="shared" ref="AD31" si="381">AD30+3000</f>
        <v>255800</v>
      </c>
      <c r="AE31" s="272">
        <f t="shared" ref="AE31:AF31" si="382">AE30+3000</f>
        <v>111700</v>
      </c>
      <c r="AF31" s="272">
        <f t="shared" si="382"/>
        <v>101700</v>
      </c>
      <c r="AG31" s="34">
        <f t="shared" si="358"/>
        <v>64700</v>
      </c>
      <c r="AH31" s="34">
        <f t="shared" si="358"/>
        <v>69700</v>
      </c>
      <c r="AI31" s="34">
        <f t="shared" ref="AI31" si="383">AI30+3000</f>
        <v>67700</v>
      </c>
      <c r="AJ31" s="34">
        <f t="shared" si="358"/>
        <v>64700</v>
      </c>
      <c r="AK31" s="34">
        <f t="shared" si="358"/>
        <v>67700</v>
      </c>
      <c r="AL31" s="34">
        <f t="shared" si="358"/>
        <v>64700</v>
      </c>
      <c r="AM31" s="34">
        <f t="shared" ref="AM31" si="384">AM30+3000</f>
        <v>67700</v>
      </c>
      <c r="AN31" s="34">
        <f t="shared" si="358"/>
        <v>74700</v>
      </c>
      <c r="AO31" s="282">
        <f t="shared" si="358"/>
        <v>77700</v>
      </c>
      <c r="AP31" s="272">
        <f t="shared" si="358"/>
        <v>90700</v>
      </c>
      <c r="AQ31" s="272">
        <f t="shared" ref="AQ31" si="385">AQ30+3000</f>
        <v>90700</v>
      </c>
      <c r="AR31" s="34">
        <f t="shared" si="358"/>
        <v>93600</v>
      </c>
      <c r="AS31" s="34">
        <f t="shared" si="358"/>
        <v>90700</v>
      </c>
      <c r="AT31" s="273">
        <f t="shared" si="358"/>
        <v>93600</v>
      </c>
      <c r="AU31" s="273">
        <f t="shared" ref="AU31" si="386">AU30+3000</f>
        <v>90700</v>
      </c>
      <c r="AV31" s="281">
        <f t="shared" si="358"/>
        <v>118200</v>
      </c>
      <c r="AW31" s="277">
        <f t="shared" ref="AW31" si="387">AW30+3000</f>
        <v>87500</v>
      </c>
      <c r="AX31" s="277">
        <f t="shared" si="358"/>
        <v>68700</v>
      </c>
      <c r="AY31" s="277">
        <f t="shared" ref="AY31" si="388">AY30+3000</f>
        <v>64700</v>
      </c>
      <c r="AZ31" s="34">
        <f t="shared" si="358"/>
        <v>68700</v>
      </c>
      <c r="BA31" s="34">
        <f t="shared" si="358"/>
        <v>59700</v>
      </c>
      <c r="BB31" s="34">
        <f t="shared" si="358"/>
        <v>57700</v>
      </c>
      <c r="BC31" s="34">
        <f t="shared" ref="BC31" si="389">BC30+3000</f>
        <v>59700</v>
      </c>
      <c r="BD31" s="34">
        <f t="shared" si="358"/>
        <v>57700</v>
      </c>
      <c r="BE31" s="34">
        <f t="shared" ref="BE31" si="390">BE30+3000</f>
        <v>51500</v>
      </c>
      <c r="BF31" s="34">
        <f t="shared" ref="BF31:BL31" si="391">BF30+3000</f>
        <v>49800</v>
      </c>
      <c r="BG31" s="34">
        <f t="shared" si="391"/>
        <v>47800</v>
      </c>
      <c r="BH31" s="34">
        <f t="shared" ref="BH31" si="392">BH30+3000</f>
        <v>47800</v>
      </c>
      <c r="BI31" s="34">
        <f t="shared" si="391"/>
        <v>46800</v>
      </c>
      <c r="BJ31" s="34">
        <f t="shared" si="391"/>
        <v>47800</v>
      </c>
      <c r="BK31" s="34">
        <f t="shared" si="391"/>
        <v>46800</v>
      </c>
      <c r="BL31" s="34">
        <f t="shared" si="391"/>
        <v>47800</v>
      </c>
    </row>
    <row r="32" spans="1:64" s="35" customFormat="1" ht="12" customHeight="1" x14ac:dyDescent="0.2">
      <c r="A32" s="275">
        <v>4</v>
      </c>
      <c r="B32" s="34">
        <f t="shared" ref="B32" si="393">B31+2500</f>
        <v>66200</v>
      </c>
      <c r="C32" s="34">
        <f t="shared" ref="C32:F32" si="394">C31+2500</f>
        <v>62200</v>
      </c>
      <c r="D32" s="34">
        <f t="shared" ref="D32" si="395">D31+2500</f>
        <v>62200</v>
      </c>
      <c r="E32" s="34">
        <f t="shared" ref="E32" si="396">E31+2500</f>
        <v>66200</v>
      </c>
      <c r="F32" s="34">
        <f t="shared" si="394"/>
        <v>62200</v>
      </c>
      <c r="G32" s="34">
        <f t="shared" ref="G32:W32" si="397">G31+2500</f>
        <v>62200</v>
      </c>
      <c r="H32" s="34">
        <f t="shared" ref="H32" si="398">H31+2500</f>
        <v>55200</v>
      </c>
      <c r="I32" s="34">
        <f t="shared" si="397"/>
        <v>53000</v>
      </c>
      <c r="J32" s="34">
        <f t="shared" ref="J32" si="399">J31+2500</f>
        <v>51300</v>
      </c>
      <c r="K32" s="34">
        <f t="shared" si="397"/>
        <v>49300</v>
      </c>
      <c r="L32" s="34">
        <f t="shared" si="397"/>
        <v>51300</v>
      </c>
      <c r="M32" s="34">
        <f t="shared" si="397"/>
        <v>49300</v>
      </c>
      <c r="N32" s="34">
        <f t="shared" si="397"/>
        <v>51300</v>
      </c>
      <c r="O32" s="34">
        <f t="shared" si="397"/>
        <v>49300</v>
      </c>
      <c r="P32" s="34">
        <f t="shared" si="397"/>
        <v>51300</v>
      </c>
      <c r="Q32" s="34">
        <f t="shared" si="397"/>
        <v>49300</v>
      </c>
      <c r="R32" s="34">
        <f t="shared" si="397"/>
        <v>49300</v>
      </c>
      <c r="S32" s="34">
        <f t="shared" si="397"/>
        <v>51300</v>
      </c>
      <c r="T32" s="34">
        <f t="shared" si="397"/>
        <v>49300</v>
      </c>
      <c r="U32" s="34">
        <f t="shared" si="397"/>
        <v>51300</v>
      </c>
      <c r="V32" s="34">
        <f t="shared" ref="V32" si="400">V31+2500</f>
        <v>51300</v>
      </c>
      <c r="W32" s="282">
        <f t="shared" si="397"/>
        <v>55200</v>
      </c>
      <c r="X32" s="282">
        <f>X31+2500</f>
        <v>62200</v>
      </c>
      <c r="Y32" s="272">
        <f t="shared" si="358"/>
        <v>228900</v>
      </c>
      <c r="Z32" s="34">
        <f t="shared" si="358"/>
        <v>248800</v>
      </c>
      <c r="AA32" s="34">
        <f t="shared" ref="AA32" si="401">AA31+3000</f>
        <v>258800</v>
      </c>
      <c r="AB32" s="34">
        <f t="shared" si="358"/>
        <v>268900</v>
      </c>
      <c r="AC32" s="282">
        <f t="shared" si="358"/>
        <v>261500</v>
      </c>
      <c r="AD32" s="282">
        <f t="shared" ref="AD32" si="402">AD31+3000</f>
        <v>258800</v>
      </c>
      <c r="AE32" s="272">
        <f t="shared" ref="AE32:AF32" si="403">AE31+3000</f>
        <v>114700</v>
      </c>
      <c r="AF32" s="272">
        <f t="shared" si="403"/>
        <v>104700</v>
      </c>
      <c r="AG32" s="34">
        <f t="shared" si="358"/>
        <v>67700</v>
      </c>
      <c r="AH32" s="34">
        <f t="shared" si="358"/>
        <v>72700</v>
      </c>
      <c r="AI32" s="34">
        <f t="shared" ref="AI32" si="404">AI31+3000</f>
        <v>70700</v>
      </c>
      <c r="AJ32" s="34">
        <f t="shared" si="358"/>
        <v>67700</v>
      </c>
      <c r="AK32" s="34">
        <f t="shared" si="358"/>
        <v>70700</v>
      </c>
      <c r="AL32" s="34">
        <f t="shared" si="358"/>
        <v>67700</v>
      </c>
      <c r="AM32" s="34">
        <f t="shared" ref="AM32" si="405">AM31+3000</f>
        <v>70700</v>
      </c>
      <c r="AN32" s="34">
        <f t="shared" si="358"/>
        <v>77700</v>
      </c>
      <c r="AO32" s="282">
        <f t="shared" si="358"/>
        <v>80700</v>
      </c>
      <c r="AP32" s="272">
        <f t="shared" si="358"/>
        <v>93700</v>
      </c>
      <c r="AQ32" s="272">
        <f t="shared" ref="AQ32" si="406">AQ31+3000</f>
        <v>93700</v>
      </c>
      <c r="AR32" s="34">
        <f t="shared" si="358"/>
        <v>96600</v>
      </c>
      <c r="AS32" s="34">
        <f t="shared" si="358"/>
        <v>93700</v>
      </c>
      <c r="AT32" s="273">
        <f t="shared" si="358"/>
        <v>96600</v>
      </c>
      <c r="AU32" s="273">
        <f t="shared" ref="AU32" si="407">AU31+3000</f>
        <v>93700</v>
      </c>
      <c r="AV32" s="281">
        <f t="shared" si="358"/>
        <v>121200</v>
      </c>
      <c r="AW32" s="277">
        <f t="shared" ref="AW32" si="408">AW31+3000</f>
        <v>90500</v>
      </c>
      <c r="AX32" s="277">
        <f t="shared" si="358"/>
        <v>71700</v>
      </c>
      <c r="AY32" s="277">
        <f t="shared" ref="AY32" si="409">AY31+3000</f>
        <v>67700</v>
      </c>
      <c r="AZ32" s="34">
        <f t="shared" si="358"/>
        <v>71700</v>
      </c>
      <c r="BA32" s="34">
        <f t="shared" si="358"/>
        <v>62700</v>
      </c>
      <c r="BB32" s="34">
        <f t="shared" si="358"/>
        <v>60700</v>
      </c>
      <c r="BC32" s="34">
        <f t="shared" ref="BC32" si="410">BC31+3000</f>
        <v>62700</v>
      </c>
      <c r="BD32" s="34">
        <f t="shared" si="358"/>
        <v>60700</v>
      </c>
      <c r="BE32" s="34">
        <f t="shared" ref="BE32" si="411">BE31+3000</f>
        <v>54500</v>
      </c>
      <c r="BF32" s="34">
        <f t="shared" ref="BF32:BL32" si="412">BF31+3000</f>
        <v>52800</v>
      </c>
      <c r="BG32" s="34">
        <f t="shared" si="412"/>
        <v>50800</v>
      </c>
      <c r="BH32" s="34">
        <f t="shared" ref="BH32" si="413">BH31+3000</f>
        <v>50800</v>
      </c>
      <c r="BI32" s="34">
        <f t="shared" si="412"/>
        <v>49800</v>
      </c>
      <c r="BJ32" s="34">
        <f t="shared" si="412"/>
        <v>50800</v>
      </c>
      <c r="BK32" s="34">
        <f t="shared" si="412"/>
        <v>49800</v>
      </c>
      <c r="BL32" s="34">
        <f t="shared" si="412"/>
        <v>50800</v>
      </c>
    </row>
    <row r="33" spans="1:64" s="35" customFormat="1" ht="12" customHeight="1" x14ac:dyDescent="0.2">
      <c r="A33" s="274" t="s">
        <v>182</v>
      </c>
      <c r="B33" s="85"/>
      <c r="C33" s="85"/>
      <c r="D33" s="85"/>
      <c r="E33" s="85"/>
      <c r="F33" s="85"/>
      <c r="G33" s="85"/>
      <c r="H33" s="85"/>
      <c r="I33" s="85"/>
      <c r="J33" s="85"/>
      <c r="K33" s="85"/>
      <c r="L33" s="85"/>
      <c r="M33" s="85"/>
      <c r="N33" s="85"/>
      <c r="O33" s="85"/>
      <c r="P33" s="85"/>
      <c r="Q33" s="85"/>
      <c r="R33" s="85"/>
      <c r="S33" s="85"/>
      <c r="T33" s="85"/>
      <c r="U33" s="85"/>
      <c r="V33" s="85"/>
      <c r="W33" s="85"/>
      <c r="X33" s="282"/>
      <c r="Y33" s="272"/>
      <c r="Z33" s="34"/>
      <c r="AA33" s="34"/>
      <c r="AB33" s="34"/>
      <c r="AC33" s="282"/>
      <c r="AD33" s="282"/>
      <c r="AE33" s="272"/>
      <c r="AF33" s="272"/>
      <c r="AG33" s="34"/>
      <c r="AH33" s="34"/>
      <c r="AI33" s="34"/>
      <c r="AJ33" s="34"/>
      <c r="AK33" s="34"/>
      <c r="AL33" s="34"/>
      <c r="AM33" s="34"/>
      <c r="AN33" s="34"/>
      <c r="AO33" s="282"/>
      <c r="AP33" s="272"/>
      <c r="AQ33" s="272"/>
      <c r="AR33" s="34"/>
      <c r="AS33" s="34"/>
      <c r="AT33" s="273"/>
      <c r="AU33" s="273"/>
      <c r="AV33" s="281"/>
      <c r="AW33" s="277"/>
      <c r="AX33" s="277"/>
      <c r="AY33" s="277"/>
      <c r="AZ33" s="34"/>
      <c r="BA33" s="34"/>
      <c r="BB33" s="34"/>
      <c r="BC33" s="34"/>
      <c r="BD33" s="34"/>
      <c r="BE33" s="34"/>
      <c r="BF33" s="34"/>
      <c r="BG33" s="34"/>
      <c r="BH33" s="34"/>
      <c r="BI33" s="34"/>
      <c r="BJ33" s="34"/>
      <c r="BK33" s="34"/>
      <c r="BL33" s="34"/>
    </row>
    <row r="34" spans="1:64" s="35" customFormat="1" ht="12" customHeight="1" x14ac:dyDescent="0.2">
      <c r="A34" s="275">
        <v>1</v>
      </c>
      <c r="B34" s="277">
        <f t="shared" ref="B34" si="414">B6+35900</f>
        <v>65700</v>
      </c>
      <c r="C34" s="277">
        <f t="shared" ref="C34:F34" si="415">C6+35900</f>
        <v>61700</v>
      </c>
      <c r="D34" s="277">
        <f t="shared" ref="D34" si="416">D6+35900</f>
        <v>61700</v>
      </c>
      <c r="E34" s="277">
        <f t="shared" ref="E34" si="417">E6+35900</f>
        <v>65700</v>
      </c>
      <c r="F34" s="277">
        <f t="shared" si="415"/>
        <v>61700</v>
      </c>
      <c r="G34" s="277">
        <f t="shared" ref="G34:W34" si="418">G6+35900</f>
        <v>61700</v>
      </c>
      <c r="H34" s="277">
        <f t="shared" ref="H34" si="419">H6+35900</f>
        <v>54700</v>
      </c>
      <c r="I34" s="277">
        <f t="shared" si="418"/>
        <v>52500</v>
      </c>
      <c r="J34" s="277">
        <f t="shared" ref="J34" si="420">J6+35900</f>
        <v>50800</v>
      </c>
      <c r="K34" s="277">
        <f t="shared" si="418"/>
        <v>48800</v>
      </c>
      <c r="L34" s="277">
        <f t="shared" si="418"/>
        <v>50800</v>
      </c>
      <c r="M34" s="277">
        <f t="shared" si="418"/>
        <v>48800</v>
      </c>
      <c r="N34" s="277">
        <f t="shared" si="418"/>
        <v>50800</v>
      </c>
      <c r="O34" s="277">
        <f t="shared" si="418"/>
        <v>48800</v>
      </c>
      <c r="P34" s="277">
        <f t="shared" si="418"/>
        <v>50800</v>
      </c>
      <c r="Q34" s="277">
        <f t="shared" si="418"/>
        <v>48800</v>
      </c>
      <c r="R34" s="277">
        <f t="shared" si="418"/>
        <v>48800</v>
      </c>
      <c r="S34" s="277">
        <f t="shared" si="418"/>
        <v>50800</v>
      </c>
      <c r="T34" s="277">
        <f t="shared" si="418"/>
        <v>48800</v>
      </c>
      <c r="U34" s="277">
        <f t="shared" si="418"/>
        <v>50800</v>
      </c>
      <c r="V34" s="277">
        <f t="shared" ref="V34" si="421">V6+35900</f>
        <v>50800</v>
      </c>
      <c r="W34" s="284">
        <f t="shared" si="418"/>
        <v>54700</v>
      </c>
      <c r="X34" s="282">
        <f t="shared" ref="X34" si="422">X6+35900</f>
        <v>61700</v>
      </c>
      <c r="Y34" s="272">
        <f>Y6+200000</f>
        <v>239900</v>
      </c>
      <c r="Z34" s="34">
        <f t="shared" ref="Z34:AC34" si="423">Z6+200000</f>
        <v>259800</v>
      </c>
      <c r="AA34" s="34">
        <f t="shared" ref="AA34" si="424">AA6+200000</f>
        <v>269800</v>
      </c>
      <c r="AB34" s="34">
        <f t="shared" si="423"/>
        <v>279900</v>
      </c>
      <c r="AC34" s="282">
        <f t="shared" si="423"/>
        <v>272500</v>
      </c>
      <c r="AD34" s="282">
        <f t="shared" ref="AD34" si="425">AD6+200000</f>
        <v>269800</v>
      </c>
      <c r="AE34" s="272">
        <f>AE6+40900</f>
        <v>110700</v>
      </c>
      <c r="AF34" s="272">
        <f>AF6+40900</f>
        <v>100700</v>
      </c>
      <c r="AG34" s="34">
        <f t="shared" ref="AG34:AO34" si="426">AG6+40900</f>
        <v>63700</v>
      </c>
      <c r="AH34" s="34">
        <f t="shared" si="426"/>
        <v>68700</v>
      </c>
      <c r="AI34" s="34">
        <f t="shared" ref="AI34" si="427">AI6+40900</f>
        <v>66700</v>
      </c>
      <c r="AJ34" s="34">
        <f t="shared" si="426"/>
        <v>63700</v>
      </c>
      <c r="AK34" s="34">
        <f t="shared" si="426"/>
        <v>66700</v>
      </c>
      <c r="AL34" s="34">
        <f t="shared" si="426"/>
        <v>63700</v>
      </c>
      <c r="AM34" s="34">
        <f t="shared" ref="AM34" si="428">AM6+40900</f>
        <v>66700</v>
      </c>
      <c r="AN34" s="34">
        <f t="shared" si="426"/>
        <v>73700</v>
      </c>
      <c r="AO34" s="282">
        <f t="shared" si="426"/>
        <v>76700</v>
      </c>
      <c r="AP34" s="272">
        <f>AP6+65000</f>
        <v>100800</v>
      </c>
      <c r="AQ34" s="272">
        <f>AQ6+65000</f>
        <v>100800</v>
      </c>
      <c r="AR34" s="34">
        <f t="shared" ref="AR34:AT34" si="429">AR6+65000</f>
        <v>103700</v>
      </c>
      <c r="AS34" s="34">
        <f t="shared" si="429"/>
        <v>100800</v>
      </c>
      <c r="AT34" s="273">
        <f t="shared" si="429"/>
        <v>103700</v>
      </c>
      <c r="AU34" s="273">
        <f t="shared" ref="AU34" si="430">AU6+65000</f>
        <v>100800</v>
      </c>
      <c r="AV34" s="281">
        <f>AV6+75000</f>
        <v>127200</v>
      </c>
      <c r="AW34" s="277">
        <f>AW6+55000</f>
        <v>103600</v>
      </c>
      <c r="AX34" s="277">
        <f>AX6+55000</f>
        <v>84800</v>
      </c>
      <c r="AY34" s="277">
        <f>AY6+55000</f>
        <v>80800</v>
      </c>
      <c r="AZ34" s="34">
        <f t="shared" ref="AZ34:BD34" si="431">AZ6+55000</f>
        <v>84800</v>
      </c>
      <c r="BA34" s="34">
        <f t="shared" si="431"/>
        <v>75800</v>
      </c>
      <c r="BB34" s="34">
        <f t="shared" si="431"/>
        <v>73800</v>
      </c>
      <c r="BC34" s="34">
        <f t="shared" ref="BC34" si="432">BC6+55000</f>
        <v>75800</v>
      </c>
      <c r="BD34" s="34">
        <f t="shared" si="431"/>
        <v>73800</v>
      </c>
      <c r="BE34" s="34">
        <f>BE6+35900</f>
        <v>52500</v>
      </c>
      <c r="BF34" s="34">
        <f t="shared" ref="BF34:BL34" si="433">BF6+35900</f>
        <v>50800</v>
      </c>
      <c r="BG34" s="34">
        <f t="shared" si="433"/>
        <v>48800</v>
      </c>
      <c r="BH34" s="34">
        <f t="shared" ref="BH34" si="434">BH6+35900</f>
        <v>48800</v>
      </c>
      <c r="BI34" s="34">
        <f t="shared" si="433"/>
        <v>47800</v>
      </c>
      <c r="BJ34" s="34">
        <f t="shared" si="433"/>
        <v>48800</v>
      </c>
      <c r="BK34" s="34">
        <f t="shared" si="433"/>
        <v>47800</v>
      </c>
      <c r="BL34" s="34">
        <f t="shared" si="433"/>
        <v>48800</v>
      </c>
    </row>
    <row r="35" spans="1:64" s="35" customFormat="1" ht="12" customHeight="1" x14ac:dyDescent="0.2">
      <c r="A35" s="275">
        <v>2</v>
      </c>
      <c r="B35" s="34">
        <f t="shared" ref="B35" si="435">B34+2500</f>
        <v>68200</v>
      </c>
      <c r="C35" s="34">
        <f t="shared" ref="C35:F35" si="436">C34+2500</f>
        <v>64200</v>
      </c>
      <c r="D35" s="34">
        <f t="shared" ref="D35" si="437">D34+2500</f>
        <v>64200</v>
      </c>
      <c r="E35" s="34">
        <f t="shared" ref="E35" si="438">E34+2500</f>
        <v>68200</v>
      </c>
      <c r="F35" s="34">
        <f t="shared" si="436"/>
        <v>64200</v>
      </c>
      <c r="G35" s="34">
        <f t="shared" ref="G35:W35" si="439">G34+2500</f>
        <v>64200</v>
      </c>
      <c r="H35" s="34">
        <f t="shared" ref="H35" si="440">H34+2500</f>
        <v>57200</v>
      </c>
      <c r="I35" s="34">
        <f t="shared" si="439"/>
        <v>55000</v>
      </c>
      <c r="J35" s="34">
        <f t="shared" ref="J35" si="441">J34+2500</f>
        <v>53300</v>
      </c>
      <c r="K35" s="34">
        <f t="shared" si="439"/>
        <v>51300</v>
      </c>
      <c r="L35" s="34">
        <f t="shared" si="439"/>
        <v>53300</v>
      </c>
      <c r="M35" s="34">
        <f t="shared" si="439"/>
        <v>51300</v>
      </c>
      <c r="N35" s="34">
        <f t="shared" si="439"/>
        <v>53300</v>
      </c>
      <c r="O35" s="34">
        <f t="shared" si="439"/>
        <v>51300</v>
      </c>
      <c r="P35" s="34">
        <f t="shared" si="439"/>
        <v>53300</v>
      </c>
      <c r="Q35" s="34">
        <f t="shared" si="439"/>
        <v>51300</v>
      </c>
      <c r="R35" s="34">
        <f t="shared" si="439"/>
        <v>51300</v>
      </c>
      <c r="S35" s="34">
        <f t="shared" si="439"/>
        <v>53300</v>
      </c>
      <c r="T35" s="34">
        <f t="shared" si="439"/>
        <v>51300</v>
      </c>
      <c r="U35" s="34">
        <f t="shared" si="439"/>
        <v>53300</v>
      </c>
      <c r="V35" s="34">
        <f t="shared" ref="V35" si="442">V34+2500</f>
        <v>53300</v>
      </c>
      <c r="W35" s="282">
        <f t="shared" si="439"/>
        <v>57200</v>
      </c>
      <c r="X35" s="282">
        <f>X34+2500</f>
        <v>64200</v>
      </c>
      <c r="Y35" s="272">
        <f t="shared" ref="Y35:BD39" si="443">Y34+3000</f>
        <v>242900</v>
      </c>
      <c r="Z35" s="34">
        <f t="shared" si="443"/>
        <v>262800</v>
      </c>
      <c r="AA35" s="34">
        <f t="shared" ref="AA35" si="444">AA34+3000</f>
        <v>272800</v>
      </c>
      <c r="AB35" s="34">
        <f t="shared" si="443"/>
        <v>282900</v>
      </c>
      <c r="AC35" s="282">
        <f t="shared" si="443"/>
        <v>275500</v>
      </c>
      <c r="AD35" s="282">
        <f t="shared" ref="AD35" si="445">AD34+3000</f>
        <v>272800</v>
      </c>
      <c r="AE35" s="272">
        <f t="shared" ref="AE35:AF35" si="446">AE34+3000</f>
        <v>113700</v>
      </c>
      <c r="AF35" s="272">
        <f t="shared" si="446"/>
        <v>103700</v>
      </c>
      <c r="AG35" s="34">
        <f t="shared" si="443"/>
        <v>66700</v>
      </c>
      <c r="AH35" s="34">
        <f t="shared" si="443"/>
        <v>71700</v>
      </c>
      <c r="AI35" s="34">
        <f t="shared" ref="AI35" si="447">AI34+3000</f>
        <v>69700</v>
      </c>
      <c r="AJ35" s="34">
        <f t="shared" si="443"/>
        <v>66700</v>
      </c>
      <c r="AK35" s="34">
        <f t="shared" si="443"/>
        <v>69700</v>
      </c>
      <c r="AL35" s="34">
        <f t="shared" si="443"/>
        <v>66700</v>
      </c>
      <c r="AM35" s="34">
        <f t="shared" ref="AM35" si="448">AM34+3000</f>
        <v>69700</v>
      </c>
      <c r="AN35" s="34">
        <f t="shared" si="443"/>
        <v>76700</v>
      </c>
      <c r="AO35" s="282">
        <f t="shared" si="443"/>
        <v>79700</v>
      </c>
      <c r="AP35" s="272">
        <f t="shared" si="443"/>
        <v>103800</v>
      </c>
      <c r="AQ35" s="272">
        <f t="shared" ref="AQ35" si="449">AQ34+3000</f>
        <v>103800</v>
      </c>
      <c r="AR35" s="34">
        <f t="shared" si="443"/>
        <v>106700</v>
      </c>
      <c r="AS35" s="34">
        <f t="shared" si="443"/>
        <v>103800</v>
      </c>
      <c r="AT35" s="273">
        <f t="shared" si="443"/>
        <v>106700</v>
      </c>
      <c r="AU35" s="273">
        <f t="shared" ref="AU35" si="450">AU34+3000</f>
        <v>103800</v>
      </c>
      <c r="AV35" s="281">
        <f t="shared" si="443"/>
        <v>130200</v>
      </c>
      <c r="AW35" s="277">
        <f t="shared" ref="AW35" si="451">AW34+3000</f>
        <v>106600</v>
      </c>
      <c r="AX35" s="277">
        <f t="shared" si="443"/>
        <v>87800</v>
      </c>
      <c r="AY35" s="277">
        <f t="shared" ref="AY35" si="452">AY34+3000</f>
        <v>83800</v>
      </c>
      <c r="AZ35" s="34">
        <f t="shared" si="443"/>
        <v>87800</v>
      </c>
      <c r="BA35" s="34">
        <f t="shared" si="443"/>
        <v>78800</v>
      </c>
      <c r="BB35" s="34">
        <f t="shared" si="443"/>
        <v>76800</v>
      </c>
      <c r="BC35" s="34">
        <f t="shared" ref="BC35" si="453">BC34+3000</f>
        <v>78800</v>
      </c>
      <c r="BD35" s="34">
        <f t="shared" si="443"/>
        <v>76800</v>
      </c>
      <c r="BE35" s="34">
        <f t="shared" ref="BE35" si="454">BE34+3000</f>
        <v>55500</v>
      </c>
      <c r="BF35" s="34">
        <f t="shared" ref="BF35:BL35" si="455">BF34+3000</f>
        <v>53800</v>
      </c>
      <c r="BG35" s="34">
        <f t="shared" si="455"/>
        <v>51800</v>
      </c>
      <c r="BH35" s="34">
        <f t="shared" ref="BH35" si="456">BH34+3000</f>
        <v>51800</v>
      </c>
      <c r="BI35" s="34">
        <f t="shared" si="455"/>
        <v>50800</v>
      </c>
      <c r="BJ35" s="34">
        <f t="shared" si="455"/>
        <v>51800</v>
      </c>
      <c r="BK35" s="34">
        <f t="shared" si="455"/>
        <v>50800</v>
      </c>
      <c r="BL35" s="34">
        <f t="shared" si="455"/>
        <v>51800</v>
      </c>
    </row>
    <row r="36" spans="1:64" s="35" customFormat="1" ht="12" customHeight="1" x14ac:dyDescent="0.2">
      <c r="A36" s="275">
        <v>3</v>
      </c>
      <c r="B36" s="34">
        <f t="shared" ref="B36" si="457">B35+2500</f>
        <v>70700</v>
      </c>
      <c r="C36" s="34">
        <f t="shared" ref="C36:F36" si="458">C35+2500</f>
        <v>66700</v>
      </c>
      <c r="D36" s="34">
        <f t="shared" ref="D36" si="459">D35+2500</f>
        <v>66700</v>
      </c>
      <c r="E36" s="34">
        <f t="shared" ref="E36" si="460">E35+2500</f>
        <v>70700</v>
      </c>
      <c r="F36" s="34">
        <f t="shared" si="458"/>
        <v>66700</v>
      </c>
      <c r="G36" s="34">
        <f t="shared" ref="G36:W36" si="461">G35+2500</f>
        <v>66700</v>
      </c>
      <c r="H36" s="34">
        <f t="shared" ref="H36" si="462">H35+2500</f>
        <v>59700</v>
      </c>
      <c r="I36" s="34">
        <f t="shared" si="461"/>
        <v>57500</v>
      </c>
      <c r="J36" s="34">
        <f t="shared" ref="J36" si="463">J35+2500</f>
        <v>55800</v>
      </c>
      <c r="K36" s="34">
        <f t="shared" si="461"/>
        <v>53800</v>
      </c>
      <c r="L36" s="34">
        <f t="shared" si="461"/>
        <v>55800</v>
      </c>
      <c r="M36" s="34">
        <f t="shared" si="461"/>
        <v>53800</v>
      </c>
      <c r="N36" s="34">
        <f t="shared" si="461"/>
        <v>55800</v>
      </c>
      <c r="O36" s="34">
        <f t="shared" si="461"/>
        <v>53800</v>
      </c>
      <c r="P36" s="34">
        <f t="shared" si="461"/>
        <v>55800</v>
      </c>
      <c r="Q36" s="34">
        <f t="shared" si="461"/>
        <v>53800</v>
      </c>
      <c r="R36" s="34">
        <f t="shared" si="461"/>
        <v>53800</v>
      </c>
      <c r="S36" s="34">
        <f t="shared" si="461"/>
        <v>55800</v>
      </c>
      <c r="T36" s="34">
        <f t="shared" si="461"/>
        <v>53800</v>
      </c>
      <c r="U36" s="34">
        <f t="shared" si="461"/>
        <v>55800</v>
      </c>
      <c r="V36" s="34">
        <f t="shared" ref="V36" si="464">V35+2500</f>
        <v>55800</v>
      </c>
      <c r="W36" s="282">
        <f t="shared" si="461"/>
        <v>59700</v>
      </c>
      <c r="X36" s="282">
        <f>X35+2500</f>
        <v>66700</v>
      </c>
      <c r="Y36" s="272">
        <f t="shared" si="443"/>
        <v>245900</v>
      </c>
      <c r="Z36" s="34">
        <f t="shared" si="443"/>
        <v>265800</v>
      </c>
      <c r="AA36" s="34">
        <f t="shared" ref="AA36" si="465">AA35+3000</f>
        <v>275800</v>
      </c>
      <c r="AB36" s="34">
        <f t="shared" si="443"/>
        <v>285900</v>
      </c>
      <c r="AC36" s="282">
        <f t="shared" si="443"/>
        <v>278500</v>
      </c>
      <c r="AD36" s="282">
        <f t="shared" ref="AD36" si="466">AD35+3000</f>
        <v>275800</v>
      </c>
      <c r="AE36" s="272">
        <f t="shared" ref="AE36:AF36" si="467">AE35+3000</f>
        <v>116700</v>
      </c>
      <c r="AF36" s="272">
        <f t="shared" si="467"/>
        <v>106700</v>
      </c>
      <c r="AG36" s="34">
        <f t="shared" si="443"/>
        <v>69700</v>
      </c>
      <c r="AH36" s="34">
        <f t="shared" si="443"/>
        <v>74700</v>
      </c>
      <c r="AI36" s="34">
        <f t="shared" ref="AI36" si="468">AI35+3000</f>
        <v>72700</v>
      </c>
      <c r="AJ36" s="34">
        <f t="shared" si="443"/>
        <v>69700</v>
      </c>
      <c r="AK36" s="34">
        <f t="shared" si="443"/>
        <v>72700</v>
      </c>
      <c r="AL36" s="34">
        <f t="shared" si="443"/>
        <v>69700</v>
      </c>
      <c r="AM36" s="34">
        <f t="shared" ref="AM36" si="469">AM35+3000</f>
        <v>72700</v>
      </c>
      <c r="AN36" s="34">
        <f t="shared" si="443"/>
        <v>79700</v>
      </c>
      <c r="AO36" s="282">
        <f t="shared" si="443"/>
        <v>82700</v>
      </c>
      <c r="AP36" s="272">
        <f t="shared" si="443"/>
        <v>106800</v>
      </c>
      <c r="AQ36" s="272">
        <f t="shared" ref="AQ36" si="470">AQ35+3000</f>
        <v>106800</v>
      </c>
      <c r="AR36" s="34">
        <f t="shared" si="443"/>
        <v>109700</v>
      </c>
      <c r="AS36" s="34">
        <f t="shared" si="443"/>
        <v>106800</v>
      </c>
      <c r="AT36" s="273">
        <f t="shared" si="443"/>
        <v>109700</v>
      </c>
      <c r="AU36" s="273">
        <f t="shared" ref="AU36" si="471">AU35+3000</f>
        <v>106800</v>
      </c>
      <c r="AV36" s="281">
        <f t="shared" si="443"/>
        <v>133200</v>
      </c>
      <c r="AW36" s="277">
        <f t="shared" ref="AW36" si="472">AW35+3000</f>
        <v>109600</v>
      </c>
      <c r="AX36" s="277">
        <f t="shared" si="443"/>
        <v>90800</v>
      </c>
      <c r="AY36" s="277">
        <f t="shared" ref="AY36" si="473">AY35+3000</f>
        <v>86800</v>
      </c>
      <c r="AZ36" s="34">
        <f t="shared" si="443"/>
        <v>90800</v>
      </c>
      <c r="BA36" s="34">
        <f t="shared" si="443"/>
        <v>81800</v>
      </c>
      <c r="BB36" s="34">
        <f t="shared" si="443"/>
        <v>79800</v>
      </c>
      <c r="BC36" s="34">
        <f t="shared" ref="BC36" si="474">BC35+3000</f>
        <v>81800</v>
      </c>
      <c r="BD36" s="34">
        <f t="shared" si="443"/>
        <v>79800</v>
      </c>
      <c r="BE36" s="34">
        <f t="shared" ref="BE36" si="475">BE35+3000</f>
        <v>58500</v>
      </c>
      <c r="BF36" s="34">
        <f t="shared" ref="BF36:BL36" si="476">BF35+3000</f>
        <v>56800</v>
      </c>
      <c r="BG36" s="34">
        <f t="shared" si="476"/>
        <v>54800</v>
      </c>
      <c r="BH36" s="34">
        <f t="shared" ref="BH36" si="477">BH35+3000</f>
        <v>54800</v>
      </c>
      <c r="BI36" s="34">
        <f t="shared" si="476"/>
        <v>53800</v>
      </c>
      <c r="BJ36" s="34">
        <f t="shared" si="476"/>
        <v>54800</v>
      </c>
      <c r="BK36" s="34">
        <f t="shared" si="476"/>
        <v>53800</v>
      </c>
      <c r="BL36" s="34">
        <f t="shared" si="476"/>
        <v>54800</v>
      </c>
    </row>
    <row r="37" spans="1:64" s="35" customFormat="1" ht="12" customHeight="1" x14ac:dyDescent="0.2">
      <c r="A37" s="275">
        <v>4</v>
      </c>
      <c r="B37" s="34">
        <f t="shared" ref="B37" si="478">B36+2500</f>
        <v>73200</v>
      </c>
      <c r="C37" s="34">
        <f t="shared" ref="C37:F37" si="479">C36+2500</f>
        <v>69200</v>
      </c>
      <c r="D37" s="34">
        <f t="shared" ref="D37" si="480">D36+2500</f>
        <v>69200</v>
      </c>
      <c r="E37" s="34">
        <f t="shared" ref="E37" si="481">E36+2500</f>
        <v>73200</v>
      </c>
      <c r="F37" s="34">
        <f t="shared" si="479"/>
        <v>69200</v>
      </c>
      <c r="G37" s="34">
        <f t="shared" ref="G37:W37" si="482">G36+2500</f>
        <v>69200</v>
      </c>
      <c r="H37" s="34">
        <f t="shared" ref="H37" si="483">H36+2500</f>
        <v>62200</v>
      </c>
      <c r="I37" s="34">
        <f t="shared" si="482"/>
        <v>60000</v>
      </c>
      <c r="J37" s="34">
        <f t="shared" ref="J37" si="484">J36+2500</f>
        <v>58300</v>
      </c>
      <c r="K37" s="34">
        <f t="shared" si="482"/>
        <v>56300</v>
      </c>
      <c r="L37" s="34">
        <f t="shared" si="482"/>
        <v>58300</v>
      </c>
      <c r="M37" s="34">
        <f t="shared" si="482"/>
        <v>56300</v>
      </c>
      <c r="N37" s="34">
        <f t="shared" si="482"/>
        <v>58300</v>
      </c>
      <c r="O37" s="34">
        <f t="shared" si="482"/>
        <v>56300</v>
      </c>
      <c r="P37" s="34">
        <f t="shared" si="482"/>
        <v>58300</v>
      </c>
      <c r="Q37" s="34">
        <f t="shared" si="482"/>
        <v>56300</v>
      </c>
      <c r="R37" s="34">
        <f t="shared" si="482"/>
        <v>56300</v>
      </c>
      <c r="S37" s="34">
        <f t="shared" si="482"/>
        <v>58300</v>
      </c>
      <c r="T37" s="34">
        <f t="shared" si="482"/>
        <v>56300</v>
      </c>
      <c r="U37" s="34">
        <f t="shared" si="482"/>
        <v>58300</v>
      </c>
      <c r="V37" s="34">
        <f t="shared" ref="V37" si="485">V36+2500</f>
        <v>58300</v>
      </c>
      <c r="W37" s="282">
        <f t="shared" si="482"/>
        <v>62200</v>
      </c>
      <c r="X37" s="282">
        <f>X36+2500</f>
        <v>69200</v>
      </c>
      <c r="Y37" s="272">
        <f t="shared" si="443"/>
        <v>248900</v>
      </c>
      <c r="Z37" s="34">
        <f t="shared" si="443"/>
        <v>268800</v>
      </c>
      <c r="AA37" s="34">
        <f t="shared" ref="AA37" si="486">AA36+3000</f>
        <v>278800</v>
      </c>
      <c r="AB37" s="34">
        <f t="shared" si="443"/>
        <v>288900</v>
      </c>
      <c r="AC37" s="282">
        <f t="shared" si="443"/>
        <v>281500</v>
      </c>
      <c r="AD37" s="282">
        <f t="shared" ref="AD37" si="487">AD36+3000</f>
        <v>278800</v>
      </c>
      <c r="AE37" s="272">
        <f t="shared" ref="AE37:AF37" si="488">AE36+3000</f>
        <v>119700</v>
      </c>
      <c r="AF37" s="272">
        <f t="shared" si="488"/>
        <v>109700</v>
      </c>
      <c r="AG37" s="34">
        <f t="shared" si="443"/>
        <v>72700</v>
      </c>
      <c r="AH37" s="34">
        <f t="shared" si="443"/>
        <v>77700</v>
      </c>
      <c r="AI37" s="34">
        <f t="shared" ref="AI37" si="489">AI36+3000</f>
        <v>75700</v>
      </c>
      <c r="AJ37" s="34">
        <f t="shared" si="443"/>
        <v>72700</v>
      </c>
      <c r="AK37" s="34">
        <f t="shared" si="443"/>
        <v>75700</v>
      </c>
      <c r="AL37" s="34">
        <f t="shared" si="443"/>
        <v>72700</v>
      </c>
      <c r="AM37" s="34">
        <f t="shared" ref="AM37" si="490">AM36+3000</f>
        <v>75700</v>
      </c>
      <c r="AN37" s="34">
        <f t="shared" si="443"/>
        <v>82700</v>
      </c>
      <c r="AO37" s="282">
        <f t="shared" si="443"/>
        <v>85700</v>
      </c>
      <c r="AP37" s="272">
        <f t="shared" si="443"/>
        <v>109800</v>
      </c>
      <c r="AQ37" s="272">
        <f t="shared" ref="AQ37" si="491">AQ36+3000</f>
        <v>109800</v>
      </c>
      <c r="AR37" s="34">
        <f t="shared" si="443"/>
        <v>112700</v>
      </c>
      <c r="AS37" s="34">
        <f t="shared" si="443"/>
        <v>109800</v>
      </c>
      <c r="AT37" s="273">
        <f t="shared" si="443"/>
        <v>112700</v>
      </c>
      <c r="AU37" s="273">
        <f t="shared" ref="AU37" si="492">AU36+3000</f>
        <v>109800</v>
      </c>
      <c r="AV37" s="281">
        <f t="shared" si="443"/>
        <v>136200</v>
      </c>
      <c r="AW37" s="277">
        <f t="shared" ref="AW37" si="493">AW36+3000</f>
        <v>112600</v>
      </c>
      <c r="AX37" s="277">
        <f t="shared" si="443"/>
        <v>93800</v>
      </c>
      <c r="AY37" s="277">
        <f t="shared" ref="AY37" si="494">AY36+3000</f>
        <v>89800</v>
      </c>
      <c r="AZ37" s="34">
        <f t="shared" si="443"/>
        <v>93800</v>
      </c>
      <c r="BA37" s="34">
        <f t="shared" si="443"/>
        <v>84800</v>
      </c>
      <c r="BB37" s="34">
        <f t="shared" si="443"/>
        <v>82800</v>
      </c>
      <c r="BC37" s="34">
        <f t="shared" ref="BC37" si="495">BC36+3000</f>
        <v>84800</v>
      </c>
      <c r="BD37" s="34">
        <f t="shared" si="443"/>
        <v>82800</v>
      </c>
      <c r="BE37" s="34">
        <f t="shared" ref="BE37" si="496">BE36+3000</f>
        <v>61500</v>
      </c>
      <c r="BF37" s="34">
        <f t="shared" ref="BF37:BL37" si="497">BF36+3000</f>
        <v>59800</v>
      </c>
      <c r="BG37" s="34">
        <f t="shared" si="497"/>
        <v>57800</v>
      </c>
      <c r="BH37" s="34">
        <f t="shared" ref="BH37" si="498">BH36+3000</f>
        <v>57800</v>
      </c>
      <c r="BI37" s="34">
        <f t="shared" si="497"/>
        <v>56800</v>
      </c>
      <c r="BJ37" s="34">
        <f t="shared" si="497"/>
        <v>57800</v>
      </c>
      <c r="BK37" s="34">
        <f t="shared" si="497"/>
        <v>56800</v>
      </c>
      <c r="BL37" s="34">
        <f t="shared" si="497"/>
        <v>57800</v>
      </c>
    </row>
    <row r="38" spans="1:64" s="35" customFormat="1" ht="12" customHeight="1" x14ac:dyDescent="0.2">
      <c r="A38" s="275">
        <v>5</v>
      </c>
      <c r="B38" s="34">
        <f t="shared" ref="B38" si="499">B37+2500</f>
        <v>75700</v>
      </c>
      <c r="C38" s="34">
        <f t="shared" ref="C38:F38" si="500">C37+2500</f>
        <v>71700</v>
      </c>
      <c r="D38" s="34">
        <f t="shared" ref="D38" si="501">D37+2500</f>
        <v>71700</v>
      </c>
      <c r="E38" s="34">
        <f t="shared" ref="E38" si="502">E37+2500</f>
        <v>75700</v>
      </c>
      <c r="F38" s="34">
        <f t="shared" si="500"/>
        <v>71700</v>
      </c>
      <c r="G38" s="34">
        <f t="shared" ref="G38:W38" si="503">G37+2500</f>
        <v>71700</v>
      </c>
      <c r="H38" s="34">
        <f t="shared" ref="H38" si="504">H37+2500</f>
        <v>64700</v>
      </c>
      <c r="I38" s="34">
        <f t="shared" si="503"/>
        <v>62500</v>
      </c>
      <c r="J38" s="34">
        <f t="shared" ref="J38" si="505">J37+2500</f>
        <v>60800</v>
      </c>
      <c r="K38" s="34">
        <f t="shared" si="503"/>
        <v>58800</v>
      </c>
      <c r="L38" s="34">
        <f t="shared" si="503"/>
        <v>60800</v>
      </c>
      <c r="M38" s="34">
        <f t="shared" si="503"/>
        <v>58800</v>
      </c>
      <c r="N38" s="34">
        <f t="shared" si="503"/>
        <v>60800</v>
      </c>
      <c r="O38" s="34">
        <f t="shared" si="503"/>
        <v>58800</v>
      </c>
      <c r="P38" s="34">
        <f t="shared" si="503"/>
        <v>60800</v>
      </c>
      <c r="Q38" s="34">
        <f t="shared" si="503"/>
        <v>58800</v>
      </c>
      <c r="R38" s="34">
        <f t="shared" si="503"/>
        <v>58800</v>
      </c>
      <c r="S38" s="34">
        <f t="shared" si="503"/>
        <v>60800</v>
      </c>
      <c r="T38" s="34">
        <f t="shared" si="503"/>
        <v>58800</v>
      </c>
      <c r="U38" s="34">
        <f t="shared" si="503"/>
        <v>60800</v>
      </c>
      <c r="V38" s="34">
        <f t="shared" ref="V38" si="506">V37+2500</f>
        <v>60800</v>
      </c>
      <c r="W38" s="282">
        <f t="shared" si="503"/>
        <v>64700</v>
      </c>
      <c r="X38" s="282">
        <f>X37+2500</f>
        <v>71700</v>
      </c>
      <c r="Y38" s="272">
        <f t="shared" si="443"/>
        <v>251900</v>
      </c>
      <c r="Z38" s="34">
        <f t="shared" si="443"/>
        <v>271800</v>
      </c>
      <c r="AA38" s="34">
        <f t="shared" ref="AA38" si="507">AA37+3000</f>
        <v>281800</v>
      </c>
      <c r="AB38" s="34">
        <f t="shared" si="443"/>
        <v>291900</v>
      </c>
      <c r="AC38" s="282">
        <f t="shared" si="443"/>
        <v>284500</v>
      </c>
      <c r="AD38" s="282">
        <f t="shared" ref="AD38" si="508">AD37+3000</f>
        <v>281800</v>
      </c>
      <c r="AE38" s="272">
        <f t="shared" ref="AE38:AF38" si="509">AE37+3000</f>
        <v>122700</v>
      </c>
      <c r="AF38" s="272">
        <f t="shared" si="509"/>
        <v>112700</v>
      </c>
      <c r="AG38" s="34">
        <f t="shared" si="443"/>
        <v>75700</v>
      </c>
      <c r="AH38" s="34">
        <f t="shared" si="443"/>
        <v>80700</v>
      </c>
      <c r="AI38" s="34">
        <f t="shared" ref="AI38" si="510">AI37+3000</f>
        <v>78700</v>
      </c>
      <c r="AJ38" s="34">
        <f t="shared" si="443"/>
        <v>75700</v>
      </c>
      <c r="AK38" s="34">
        <f t="shared" si="443"/>
        <v>78700</v>
      </c>
      <c r="AL38" s="34">
        <f t="shared" si="443"/>
        <v>75700</v>
      </c>
      <c r="AM38" s="34">
        <f t="shared" ref="AM38" si="511">AM37+3000</f>
        <v>78700</v>
      </c>
      <c r="AN38" s="34">
        <f t="shared" si="443"/>
        <v>85700</v>
      </c>
      <c r="AO38" s="282">
        <f t="shared" si="443"/>
        <v>88700</v>
      </c>
      <c r="AP38" s="272">
        <f t="shared" si="443"/>
        <v>112800</v>
      </c>
      <c r="AQ38" s="272">
        <f t="shared" ref="AQ38" si="512">AQ37+3000</f>
        <v>112800</v>
      </c>
      <c r="AR38" s="34">
        <f t="shared" si="443"/>
        <v>115700</v>
      </c>
      <c r="AS38" s="34">
        <f t="shared" si="443"/>
        <v>112800</v>
      </c>
      <c r="AT38" s="273">
        <f t="shared" si="443"/>
        <v>115700</v>
      </c>
      <c r="AU38" s="273">
        <f t="shared" ref="AU38" si="513">AU37+3000</f>
        <v>112800</v>
      </c>
      <c r="AV38" s="281">
        <f t="shared" si="443"/>
        <v>139200</v>
      </c>
      <c r="AW38" s="277">
        <f t="shared" ref="AW38" si="514">AW37+3000</f>
        <v>115600</v>
      </c>
      <c r="AX38" s="277">
        <f t="shared" si="443"/>
        <v>96800</v>
      </c>
      <c r="AY38" s="277">
        <f t="shared" ref="AY38" si="515">AY37+3000</f>
        <v>92800</v>
      </c>
      <c r="AZ38" s="34">
        <f t="shared" si="443"/>
        <v>96800</v>
      </c>
      <c r="BA38" s="34">
        <f t="shared" si="443"/>
        <v>87800</v>
      </c>
      <c r="BB38" s="34">
        <f t="shared" si="443"/>
        <v>85800</v>
      </c>
      <c r="BC38" s="34">
        <f t="shared" ref="BC38" si="516">BC37+3000</f>
        <v>87800</v>
      </c>
      <c r="BD38" s="34">
        <f t="shared" si="443"/>
        <v>85800</v>
      </c>
      <c r="BE38" s="34">
        <f t="shared" ref="BE38" si="517">BE37+3000</f>
        <v>64500</v>
      </c>
      <c r="BF38" s="34">
        <f t="shared" ref="BF38:BL38" si="518">BF37+3000</f>
        <v>62800</v>
      </c>
      <c r="BG38" s="34">
        <f t="shared" si="518"/>
        <v>60800</v>
      </c>
      <c r="BH38" s="34">
        <f t="shared" ref="BH38" si="519">BH37+3000</f>
        <v>60800</v>
      </c>
      <c r="BI38" s="34">
        <f t="shared" si="518"/>
        <v>59800</v>
      </c>
      <c r="BJ38" s="34">
        <f t="shared" si="518"/>
        <v>60800</v>
      </c>
      <c r="BK38" s="34">
        <f t="shared" si="518"/>
        <v>59800</v>
      </c>
      <c r="BL38" s="34">
        <f t="shared" si="518"/>
        <v>60800</v>
      </c>
    </row>
    <row r="39" spans="1:64" s="35" customFormat="1" ht="12" customHeight="1" x14ac:dyDescent="0.2">
      <c r="A39" s="275">
        <v>6</v>
      </c>
      <c r="B39" s="34">
        <f t="shared" ref="B39" si="520">B38+2500</f>
        <v>78200</v>
      </c>
      <c r="C39" s="34">
        <f t="shared" ref="C39:F39" si="521">C38+2500</f>
        <v>74200</v>
      </c>
      <c r="D39" s="34">
        <f t="shared" ref="D39" si="522">D38+2500</f>
        <v>74200</v>
      </c>
      <c r="E39" s="34">
        <f t="shared" ref="E39" si="523">E38+2500</f>
        <v>78200</v>
      </c>
      <c r="F39" s="34">
        <f t="shared" si="521"/>
        <v>74200</v>
      </c>
      <c r="G39" s="34">
        <f t="shared" ref="G39:W39" si="524">G38+2500</f>
        <v>74200</v>
      </c>
      <c r="H39" s="34">
        <f t="shared" ref="H39" si="525">H38+2500</f>
        <v>67200</v>
      </c>
      <c r="I39" s="34">
        <f t="shared" si="524"/>
        <v>65000</v>
      </c>
      <c r="J39" s="34">
        <f t="shared" ref="J39" si="526">J38+2500</f>
        <v>63300</v>
      </c>
      <c r="K39" s="34">
        <f t="shared" si="524"/>
        <v>61300</v>
      </c>
      <c r="L39" s="34">
        <f t="shared" si="524"/>
        <v>63300</v>
      </c>
      <c r="M39" s="34">
        <f t="shared" si="524"/>
        <v>61300</v>
      </c>
      <c r="N39" s="34">
        <f t="shared" si="524"/>
        <v>63300</v>
      </c>
      <c r="O39" s="34">
        <f t="shared" si="524"/>
        <v>61300</v>
      </c>
      <c r="P39" s="34">
        <f t="shared" si="524"/>
        <v>63300</v>
      </c>
      <c r="Q39" s="34">
        <f t="shared" si="524"/>
        <v>61300</v>
      </c>
      <c r="R39" s="34">
        <f t="shared" si="524"/>
        <v>61300</v>
      </c>
      <c r="S39" s="34">
        <f t="shared" si="524"/>
        <v>63300</v>
      </c>
      <c r="T39" s="34">
        <f t="shared" si="524"/>
        <v>61300</v>
      </c>
      <c r="U39" s="34">
        <f t="shared" si="524"/>
        <v>63300</v>
      </c>
      <c r="V39" s="34">
        <f t="shared" ref="V39" si="527">V38+2500</f>
        <v>63300</v>
      </c>
      <c r="W39" s="282">
        <f t="shared" si="524"/>
        <v>67200</v>
      </c>
      <c r="X39" s="282">
        <f>X38+2500</f>
        <v>74200</v>
      </c>
      <c r="Y39" s="272">
        <f t="shared" si="443"/>
        <v>254900</v>
      </c>
      <c r="Z39" s="34">
        <f t="shared" si="443"/>
        <v>274800</v>
      </c>
      <c r="AA39" s="34">
        <f t="shared" ref="AA39" si="528">AA38+3000</f>
        <v>284800</v>
      </c>
      <c r="AB39" s="34">
        <f t="shared" si="443"/>
        <v>294900</v>
      </c>
      <c r="AC39" s="282">
        <f t="shared" si="443"/>
        <v>287500</v>
      </c>
      <c r="AD39" s="282">
        <f t="shared" ref="AD39" si="529">AD38+3000</f>
        <v>284800</v>
      </c>
      <c r="AE39" s="272">
        <f t="shared" ref="AE39:AF39" si="530">AE38+3000</f>
        <v>125700</v>
      </c>
      <c r="AF39" s="272">
        <f t="shared" si="530"/>
        <v>115700</v>
      </c>
      <c r="AG39" s="34">
        <f t="shared" si="443"/>
        <v>78700</v>
      </c>
      <c r="AH39" s="34">
        <f t="shared" si="443"/>
        <v>83700</v>
      </c>
      <c r="AI39" s="34">
        <f t="shared" ref="AI39" si="531">AI38+3000</f>
        <v>81700</v>
      </c>
      <c r="AJ39" s="34">
        <f t="shared" si="443"/>
        <v>78700</v>
      </c>
      <c r="AK39" s="34">
        <f t="shared" si="443"/>
        <v>81700</v>
      </c>
      <c r="AL39" s="34">
        <f t="shared" si="443"/>
        <v>78700</v>
      </c>
      <c r="AM39" s="34">
        <f t="shared" ref="AM39" si="532">AM38+3000</f>
        <v>81700</v>
      </c>
      <c r="AN39" s="34">
        <f t="shared" si="443"/>
        <v>88700</v>
      </c>
      <c r="AO39" s="282">
        <f t="shared" si="443"/>
        <v>91700</v>
      </c>
      <c r="AP39" s="272">
        <f t="shared" si="443"/>
        <v>115800</v>
      </c>
      <c r="AQ39" s="272">
        <f t="shared" ref="AQ39" si="533">AQ38+3000</f>
        <v>115800</v>
      </c>
      <c r="AR39" s="34">
        <f t="shared" si="443"/>
        <v>118700</v>
      </c>
      <c r="AS39" s="34">
        <f t="shared" si="443"/>
        <v>115800</v>
      </c>
      <c r="AT39" s="273">
        <f t="shared" si="443"/>
        <v>118700</v>
      </c>
      <c r="AU39" s="273">
        <f t="shared" ref="AU39" si="534">AU38+3000</f>
        <v>115800</v>
      </c>
      <c r="AV39" s="281">
        <f t="shared" si="443"/>
        <v>142200</v>
      </c>
      <c r="AW39" s="277">
        <f t="shared" ref="AW39" si="535">AW38+3000</f>
        <v>118600</v>
      </c>
      <c r="AX39" s="277">
        <f t="shared" si="443"/>
        <v>99800</v>
      </c>
      <c r="AY39" s="277">
        <f t="shared" ref="AY39" si="536">AY38+3000</f>
        <v>95800</v>
      </c>
      <c r="AZ39" s="34">
        <f t="shared" si="443"/>
        <v>99800</v>
      </c>
      <c r="BA39" s="34">
        <f t="shared" si="443"/>
        <v>90800</v>
      </c>
      <c r="BB39" s="34">
        <f t="shared" si="443"/>
        <v>88800</v>
      </c>
      <c r="BC39" s="34">
        <f t="shared" ref="BC39" si="537">BC38+3000</f>
        <v>90800</v>
      </c>
      <c r="BD39" s="34">
        <f t="shared" si="443"/>
        <v>88800</v>
      </c>
      <c r="BE39" s="34">
        <f t="shared" ref="BE39" si="538">BE38+3000</f>
        <v>67500</v>
      </c>
      <c r="BF39" s="34">
        <f t="shared" ref="BF39:BL39" si="539">BF38+3000</f>
        <v>65800</v>
      </c>
      <c r="BG39" s="34">
        <f t="shared" si="539"/>
        <v>63800</v>
      </c>
      <c r="BH39" s="34">
        <f t="shared" ref="BH39" si="540">BH38+3000</f>
        <v>63800</v>
      </c>
      <c r="BI39" s="34">
        <f t="shared" si="539"/>
        <v>62800</v>
      </c>
      <c r="BJ39" s="34">
        <f t="shared" si="539"/>
        <v>63800</v>
      </c>
      <c r="BK39" s="34">
        <f t="shared" si="539"/>
        <v>62800</v>
      </c>
      <c r="BL39" s="34">
        <f t="shared" si="539"/>
        <v>63800</v>
      </c>
    </row>
    <row r="40" spans="1:64" s="35" customFormat="1" ht="12" customHeight="1" x14ac:dyDescent="0.2">
      <c r="A40" s="274" t="s">
        <v>183</v>
      </c>
      <c r="B40" s="85"/>
      <c r="C40" s="85"/>
      <c r="D40" s="85"/>
      <c r="E40" s="85"/>
      <c r="F40" s="85"/>
      <c r="G40" s="85"/>
      <c r="H40" s="85"/>
      <c r="I40" s="85"/>
      <c r="J40" s="85"/>
      <c r="K40" s="85"/>
      <c r="L40" s="85"/>
      <c r="M40" s="85"/>
      <c r="N40" s="85"/>
      <c r="O40" s="85"/>
      <c r="P40" s="85"/>
      <c r="Q40" s="85"/>
      <c r="R40" s="85"/>
      <c r="S40" s="85"/>
      <c r="T40" s="85"/>
      <c r="U40" s="85"/>
      <c r="V40" s="85"/>
      <c r="W40" s="85"/>
      <c r="X40" s="282"/>
      <c r="Y40" s="272"/>
      <c r="Z40" s="34"/>
      <c r="AA40" s="34"/>
      <c r="AB40" s="34"/>
      <c r="AC40" s="282"/>
      <c r="AD40" s="282"/>
      <c r="AE40" s="272"/>
      <c r="AF40" s="272"/>
      <c r="AG40" s="34"/>
      <c r="AH40" s="34"/>
      <c r="AI40" s="34"/>
      <c r="AJ40" s="34"/>
      <c r="AK40" s="34"/>
      <c r="AL40" s="34"/>
      <c r="AM40" s="34"/>
      <c r="AN40" s="34"/>
      <c r="AO40" s="282"/>
      <c r="AP40" s="272"/>
      <c r="AQ40" s="272"/>
      <c r="AR40" s="34"/>
      <c r="AS40" s="34"/>
      <c r="AT40" s="273"/>
      <c r="AU40" s="273"/>
      <c r="AV40" s="281"/>
      <c r="AW40" s="277"/>
      <c r="AX40" s="277"/>
      <c r="AY40" s="277"/>
      <c r="AZ40" s="34"/>
      <c r="BA40" s="34"/>
      <c r="BB40" s="34"/>
      <c r="BC40" s="34"/>
      <c r="BD40" s="34"/>
      <c r="BE40" s="34"/>
      <c r="BF40" s="34"/>
      <c r="BG40" s="34"/>
      <c r="BH40" s="34"/>
      <c r="BI40" s="34"/>
      <c r="BJ40" s="34"/>
      <c r="BK40" s="34"/>
      <c r="BL40" s="34"/>
    </row>
    <row r="41" spans="1:64" s="35" customFormat="1" ht="12" customHeight="1" x14ac:dyDescent="0.2">
      <c r="A41" s="275" t="s">
        <v>15</v>
      </c>
      <c r="B41" s="34">
        <f t="shared" ref="B41" si="541">B6+43600</f>
        <v>73400</v>
      </c>
      <c r="C41" s="34">
        <f t="shared" ref="C41:F41" si="542">C6+43600</f>
        <v>69400</v>
      </c>
      <c r="D41" s="34">
        <f t="shared" ref="D41" si="543">D6+43600</f>
        <v>69400</v>
      </c>
      <c r="E41" s="34">
        <f t="shared" ref="E41" si="544">E6+43600</f>
        <v>73400</v>
      </c>
      <c r="F41" s="34">
        <f t="shared" si="542"/>
        <v>69400</v>
      </c>
      <c r="G41" s="34">
        <f t="shared" ref="G41:X41" si="545">G6+43600</f>
        <v>69400</v>
      </c>
      <c r="H41" s="34">
        <f t="shared" ref="H41" si="546">H6+43600</f>
        <v>62400</v>
      </c>
      <c r="I41" s="34">
        <f t="shared" si="545"/>
        <v>60200</v>
      </c>
      <c r="J41" s="34">
        <f t="shared" ref="J41" si="547">J6+43600</f>
        <v>58500</v>
      </c>
      <c r="K41" s="34">
        <f t="shared" si="545"/>
        <v>56500</v>
      </c>
      <c r="L41" s="34">
        <f t="shared" si="545"/>
        <v>58500</v>
      </c>
      <c r="M41" s="34">
        <f t="shared" si="545"/>
        <v>56500</v>
      </c>
      <c r="N41" s="34">
        <f t="shared" si="545"/>
        <v>58500</v>
      </c>
      <c r="O41" s="34">
        <f t="shared" si="545"/>
        <v>56500</v>
      </c>
      <c r="P41" s="34">
        <f t="shared" si="545"/>
        <v>58500</v>
      </c>
      <c r="Q41" s="34">
        <f t="shared" si="545"/>
        <v>56500</v>
      </c>
      <c r="R41" s="34">
        <f t="shared" si="545"/>
        <v>56500</v>
      </c>
      <c r="S41" s="34">
        <f t="shared" si="545"/>
        <v>58500</v>
      </c>
      <c r="T41" s="34">
        <f t="shared" si="545"/>
        <v>56500</v>
      </c>
      <c r="U41" s="34">
        <f t="shared" si="545"/>
        <v>58500</v>
      </c>
      <c r="V41" s="34">
        <f t="shared" ref="V41" si="548">V6+43600</f>
        <v>58500</v>
      </c>
      <c r="W41" s="34">
        <f t="shared" si="545"/>
        <v>62400</v>
      </c>
      <c r="X41" s="34">
        <f t="shared" si="545"/>
        <v>69400</v>
      </c>
      <c r="Y41" s="277">
        <f>Y6+210000</f>
        <v>249900</v>
      </c>
      <c r="Z41" s="272">
        <f t="shared" ref="Z41:AC41" si="549">Z6+210000</f>
        <v>269800</v>
      </c>
      <c r="AA41" s="272">
        <f t="shared" ref="AA41" si="550">AA6+210000</f>
        <v>279800</v>
      </c>
      <c r="AB41" s="272">
        <f t="shared" si="549"/>
        <v>289900</v>
      </c>
      <c r="AC41" s="272">
        <f t="shared" si="549"/>
        <v>282500</v>
      </c>
      <c r="AD41" s="272">
        <f t="shared" ref="AD41" si="551">AD6+210000</f>
        <v>279800</v>
      </c>
      <c r="AE41" s="272">
        <f>AE6+45900</f>
        <v>115700</v>
      </c>
      <c r="AF41" s="272">
        <f>AF6+45900</f>
        <v>105700</v>
      </c>
      <c r="AG41" s="272">
        <f t="shared" ref="AG41:AO41" si="552">AG6+45900</f>
        <v>68700</v>
      </c>
      <c r="AH41" s="272">
        <f t="shared" si="552"/>
        <v>73700</v>
      </c>
      <c r="AI41" s="272">
        <f t="shared" ref="AI41" si="553">AI6+45900</f>
        <v>71700</v>
      </c>
      <c r="AJ41" s="272">
        <f t="shared" si="552"/>
        <v>68700</v>
      </c>
      <c r="AK41" s="272">
        <f t="shared" si="552"/>
        <v>71700</v>
      </c>
      <c r="AL41" s="272">
        <f t="shared" si="552"/>
        <v>68700</v>
      </c>
      <c r="AM41" s="272">
        <f t="shared" ref="AM41" si="554">AM6+45900</f>
        <v>71700</v>
      </c>
      <c r="AN41" s="272">
        <f t="shared" si="552"/>
        <v>78700</v>
      </c>
      <c r="AO41" s="272">
        <f t="shared" si="552"/>
        <v>81700</v>
      </c>
      <c r="AP41" s="272">
        <f>AP6+105000</f>
        <v>140800</v>
      </c>
      <c r="AQ41" s="272">
        <f>AQ6+105000</f>
        <v>140800</v>
      </c>
      <c r="AR41" s="272">
        <f t="shared" ref="AR41:AT41" si="555">AR6+105000</f>
        <v>143700</v>
      </c>
      <c r="AS41" s="272">
        <f t="shared" si="555"/>
        <v>140800</v>
      </c>
      <c r="AT41" s="272">
        <f t="shared" si="555"/>
        <v>143700</v>
      </c>
      <c r="AU41" s="272">
        <f t="shared" ref="AU41" si="556">AU6+105000</f>
        <v>140800</v>
      </c>
      <c r="AV41" s="281">
        <f>AV6+75000</f>
        <v>127200</v>
      </c>
      <c r="AW41" s="277">
        <f>AW6+75000</f>
        <v>123600</v>
      </c>
      <c r="AX41" s="277">
        <f>AX6+75000</f>
        <v>104800</v>
      </c>
      <c r="AY41" s="277">
        <f>AY6+75000</f>
        <v>100800</v>
      </c>
      <c r="AZ41" s="277">
        <f t="shared" ref="AZ41:BD41" si="557">AZ6+75000</f>
        <v>104800</v>
      </c>
      <c r="BA41" s="277">
        <f t="shared" si="557"/>
        <v>95800</v>
      </c>
      <c r="BB41" s="277">
        <f t="shared" si="557"/>
        <v>93800</v>
      </c>
      <c r="BC41" s="277">
        <f t="shared" ref="BC41" si="558">BC6+75000</f>
        <v>95800</v>
      </c>
      <c r="BD41" s="277">
        <f t="shared" si="557"/>
        <v>93800</v>
      </c>
      <c r="BE41" s="277">
        <f>BE6+65000</f>
        <v>81600</v>
      </c>
      <c r="BF41" s="277">
        <f t="shared" ref="BF41:BL41" si="559">BF6+65000</f>
        <v>79900</v>
      </c>
      <c r="BG41" s="277">
        <f t="shared" si="559"/>
        <v>77900</v>
      </c>
      <c r="BH41" s="277">
        <f t="shared" ref="BH41" si="560">BH6+65000</f>
        <v>77900</v>
      </c>
      <c r="BI41" s="277">
        <f t="shared" si="559"/>
        <v>76900</v>
      </c>
      <c r="BJ41" s="277">
        <f t="shared" si="559"/>
        <v>77900</v>
      </c>
      <c r="BK41" s="277">
        <f t="shared" si="559"/>
        <v>76900</v>
      </c>
      <c r="BL41" s="277">
        <f t="shared" si="559"/>
        <v>77900</v>
      </c>
    </row>
    <row r="42" spans="1:64" s="35" customFormat="1" ht="12" customHeight="1" x14ac:dyDescent="0.2">
      <c r="A42" s="275">
        <v>2</v>
      </c>
      <c r="B42" s="34">
        <f t="shared" ref="B42" si="561">B41+2500</f>
        <v>75900</v>
      </c>
      <c r="C42" s="34">
        <f t="shared" ref="C42:F42" si="562">C41+2500</f>
        <v>71900</v>
      </c>
      <c r="D42" s="34">
        <f t="shared" ref="D42" si="563">D41+2500</f>
        <v>71900</v>
      </c>
      <c r="E42" s="34">
        <f t="shared" ref="E42" si="564">E41+2500</f>
        <v>75900</v>
      </c>
      <c r="F42" s="34">
        <f t="shared" si="562"/>
        <v>71900</v>
      </c>
      <c r="G42" s="34">
        <f t="shared" ref="G42:W42" si="565">G41+2500</f>
        <v>71900</v>
      </c>
      <c r="H42" s="34">
        <f t="shared" ref="H42" si="566">H41+2500</f>
        <v>64900</v>
      </c>
      <c r="I42" s="34">
        <f t="shared" si="565"/>
        <v>62700</v>
      </c>
      <c r="J42" s="34">
        <f t="shared" ref="J42" si="567">J41+2500</f>
        <v>61000</v>
      </c>
      <c r="K42" s="34">
        <f t="shared" si="565"/>
        <v>59000</v>
      </c>
      <c r="L42" s="34">
        <f t="shared" si="565"/>
        <v>61000</v>
      </c>
      <c r="M42" s="34">
        <f t="shared" si="565"/>
        <v>59000</v>
      </c>
      <c r="N42" s="34">
        <f t="shared" si="565"/>
        <v>61000</v>
      </c>
      <c r="O42" s="34">
        <f t="shared" si="565"/>
        <v>59000</v>
      </c>
      <c r="P42" s="34">
        <f t="shared" si="565"/>
        <v>61000</v>
      </c>
      <c r="Q42" s="34">
        <f t="shared" si="565"/>
        <v>59000</v>
      </c>
      <c r="R42" s="34">
        <f t="shared" si="565"/>
        <v>59000</v>
      </c>
      <c r="S42" s="34">
        <f t="shared" si="565"/>
        <v>61000</v>
      </c>
      <c r="T42" s="34">
        <f t="shared" si="565"/>
        <v>59000</v>
      </c>
      <c r="U42" s="34">
        <f t="shared" si="565"/>
        <v>61000</v>
      </c>
      <c r="V42" s="34">
        <f t="shared" ref="V42" si="568">V41+2500</f>
        <v>61000</v>
      </c>
      <c r="W42" s="282">
        <f t="shared" si="565"/>
        <v>64900</v>
      </c>
      <c r="X42" s="282">
        <f t="shared" ref="X42" si="569">X41+2500</f>
        <v>71900</v>
      </c>
      <c r="Y42" s="272">
        <f t="shared" ref="Y42:Y48" si="570">Y41+3000</f>
        <v>252900</v>
      </c>
      <c r="Z42" s="272">
        <f t="shared" ref="Z42:AC48" si="571">Z41+3000</f>
        <v>272800</v>
      </c>
      <c r="AA42" s="272">
        <f t="shared" ref="AA42" si="572">AA41+3000</f>
        <v>282800</v>
      </c>
      <c r="AB42" s="272">
        <f t="shared" si="571"/>
        <v>292900</v>
      </c>
      <c r="AC42" s="272">
        <f t="shared" si="571"/>
        <v>285500</v>
      </c>
      <c r="AD42" s="272">
        <f t="shared" ref="AD42" si="573">AD41+3000</f>
        <v>282800</v>
      </c>
      <c r="AE42" s="272">
        <f t="shared" ref="AE42:AF42" si="574">AE41+3000</f>
        <v>118700</v>
      </c>
      <c r="AF42" s="272">
        <f t="shared" si="574"/>
        <v>108700</v>
      </c>
      <c r="AG42" s="272">
        <f t="shared" ref="AG42:AG48" si="575">AG41+3000</f>
        <v>71700</v>
      </c>
      <c r="AH42" s="272">
        <f t="shared" ref="AH42:AI48" si="576">AH41+3000</f>
        <v>76700</v>
      </c>
      <c r="AI42" s="272">
        <f t="shared" si="576"/>
        <v>74700</v>
      </c>
      <c r="AJ42" s="272">
        <f t="shared" ref="AJ42:AJ48" si="577">AJ41+3000</f>
        <v>71700</v>
      </c>
      <c r="AK42" s="272">
        <f t="shared" ref="AK42:AK48" si="578">AK41+3000</f>
        <v>74700</v>
      </c>
      <c r="AL42" s="272">
        <f t="shared" ref="AL42:AM48" si="579">AL41+3000</f>
        <v>71700</v>
      </c>
      <c r="AM42" s="272">
        <f t="shared" si="579"/>
        <v>74700</v>
      </c>
      <c r="AN42" s="272">
        <f t="shared" ref="AN42:AN48" si="580">AN41+3000</f>
        <v>81700</v>
      </c>
      <c r="AO42" s="272">
        <f t="shared" ref="AO42:AP48" si="581">AO41+3000</f>
        <v>84700</v>
      </c>
      <c r="AP42" s="272">
        <f t="shared" si="581"/>
        <v>143800</v>
      </c>
      <c r="AQ42" s="272">
        <f t="shared" ref="AQ42" si="582">AQ41+3000</f>
        <v>143800</v>
      </c>
      <c r="AR42" s="272">
        <f t="shared" ref="AR42:AR48" si="583">AR41+3000</f>
        <v>146700</v>
      </c>
      <c r="AS42" s="272">
        <f t="shared" ref="AS42:AS48" si="584">AS41+3000</f>
        <v>143800</v>
      </c>
      <c r="AT42" s="272">
        <f t="shared" ref="AT42:AW48" si="585">AT41+3000</f>
        <v>146700</v>
      </c>
      <c r="AU42" s="272">
        <f t="shared" ref="AU42" si="586">AU41+3000</f>
        <v>143800</v>
      </c>
      <c r="AV42" s="272">
        <f t="shared" si="585"/>
        <v>130200</v>
      </c>
      <c r="AW42" s="272">
        <f t="shared" si="585"/>
        <v>126600</v>
      </c>
      <c r="AX42" s="272">
        <f t="shared" ref="AX42:AY48" si="587">AX41+3000</f>
        <v>107800</v>
      </c>
      <c r="AY42" s="272">
        <f t="shared" si="587"/>
        <v>103800</v>
      </c>
      <c r="AZ42" s="272">
        <f t="shared" ref="AZ42:AZ48" si="588">AZ41+3000</f>
        <v>107800</v>
      </c>
      <c r="BA42" s="272">
        <f t="shared" ref="BA42:BA48" si="589">BA41+3000</f>
        <v>98800</v>
      </c>
      <c r="BB42" s="272">
        <f t="shared" ref="BB42:BC48" si="590">BB41+3000</f>
        <v>96800</v>
      </c>
      <c r="BC42" s="272">
        <f t="shared" si="590"/>
        <v>98800</v>
      </c>
      <c r="BD42" s="272">
        <f t="shared" ref="BD42:BE48" si="591">BD41+3000</f>
        <v>96800</v>
      </c>
      <c r="BE42" s="272">
        <f t="shared" si="591"/>
        <v>84600</v>
      </c>
      <c r="BF42" s="272">
        <f t="shared" ref="BF42:BL42" si="592">BF41+3000</f>
        <v>82900</v>
      </c>
      <c r="BG42" s="272">
        <f t="shared" si="592"/>
        <v>80900</v>
      </c>
      <c r="BH42" s="272">
        <f t="shared" ref="BH42" si="593">BH41+3000</f>
        <v>80900</v>
      </c>
      <c r="BI42" s="272">
        <f t="shared" si="592"/>
        <v>79900</v>
      </c>
      <c r="BJ42" s="272">
        <f t="shared" si="592"/>
        <v>80900</v>
      </c>
      <c r="BK42" s="272">
        <f t="shared" si="592"/>
        <v>79900</v>
      </c>
      <c r="BL42" s="272">
        <f t="shared" si="592"/>
        <v>80900</v>
      </c>
    </row>
    <row r="43" spans="1:64" s="35" customFormat="1" ht="12" customHeight="1" x14ac:dyDescent="0.2">
      <c r="A43" s="275">
        <v>3</v>
      </c>
      <c r="B43" s="34">
        <f t="shared" ref="B43" si="594">B42+2500</f>
        <v>78400</v>
      </c>
      <c r="C43" s="34">
        <f t="shared" ref="C43:F43" si="595">C42+2500</f>
        <v>74400</v>
      </c>
      <c r="D43" s="34">
        <f t="shared" ref="D43" si="596">D42+2500</f>
        <v>74400</v>
      </c>
      <c r="E43" s="34">
        <f t="shared" ref="E43" si="597">E42+2500</f>
        <v>78400</v>
      </c>
      <c r="F43" s="34">
        <f t="shared" si="595"/>
        <v>74400</v>
      </c>
      <c r="G43" s="34">
        <f t="shared" ref="G43:W43" si="598">G42+2500</f>
        <v>74400</v>
      </c>
      <c r="H43" s="34">
        <f t="shared" ref="H43" si="599">H42+2500</f>
        <v>67400</v>
      </c>
      <c r="I43" s="34">
        <f t="shared" si="598"/>
        <v>65200</v>
      </c>
      <c r="J43" s="34">
        <f t="shared" ref="J43" si="600">J42+2500</f>
        <v>63500</v>
      </c>
      <c r="K43" s="34">
        <f t="shared" si="598"/>
        <v>61500</v>
      </c>
      <c r="L43" s="34">
        <f t="shared" si="598"/>
        <v>63500</v>
      </c>
      <c r="M43" s="34">
        <f t="shared" si="598"/>
        <v>61500</v>
      </c>
      <c r="N43" s="34">
        <f t="shared" si="598"/>
        <v>63500</v>
      </c>
      <c r="O43" s="34">
        <f t="shared" si="598"/>
        <v>61500</v>
      </c>
      <c r="P43" s="34">
        <f t="shared" si="598"/>
        <v>63500</v>
      </c>
      <c r="Q43" s="34">
        <f t="shared" si="598"/>
        <v>61500</v>
      </c>
      <c r="R43" s="34">
        <f t="shared" si="598"/>
        <v>61500</v>
      </c>
      <c r="S43" s="34">
        <f t="shared" si="598"/>
        <v>63500</v>
      </c>
      <c r="T43" s="34">
        <f t="shared" si="598"/>
        <v>61500</v>
      </c>
      <c r="U43" s="34">
        <f t="shared" si="598"/>
        <v>63500</v>
      </c>
      <c r="V43" s="34">
        <f t="shared" ref="V43" si="601">V42+2500</f>
        <v>63500</v>
      </c>
      <c r="W43" s="282">
        <f t="shared" si="598"/>
        <v>67400</v>
      </c>
      <c r="X43" s="282">
        <f t="shared" ref="X43" si="602">X42+2500</f>
        <v>74400</v>
      </c>
      <c r="Y43" s="272">
        <f t="shared" si="570"/>
        <v>255900</v>
      </c>
      <c r="Z43" s="272">
        <f t="shared" si="571"/>
        <v>275800</v>
      </c>
      <c r="AA43" s="272">
        <f t="shared" ref="AA43" si="603">AA42+3000</f>
        <v>285800</v>
      </c>
      <c r="AB43" s="272">
        <f t="shared" si="571"/>
        <v>295900</v>
      </c>
      <c r="AC43" s="272">
        <f t="shared" si="571"/>
        <v>288500</v>
      </c>
      <c r="AD43" s="272">
        <f t="shared" ref="AD43" si="604">AD42+3000</f>
        <v>285800</v>
      </c>
      <c r="AE43" s="272">
        <f t="shared" ref="AE43:AF43" si="605">AE42+3000</f>
        <v>121700</v>
      </c>
      <c r="AF43" s="272">
        <f t="shared" si="605"/>
        <v>111700</v>
      </c>
      <c r="AG43" s="272">
        <f t="shared" si="575"/>
        <v>74700</v>
      </c>
      <c r="AH43" s="272">
        <f t="shared" si="576"/>
        <v>79700</v>
      </c>
      <c r="AI43" s="272">
        <f t="shared" si="576"/>
        <v>77700</v>
      </c>
      <c r="AJ43" s="272">
        <f t="shared" si="577"/>
        <v>74700</v>
      </c>
      <c r="AK43" s="272">
        <f t="shared" si="578"/>
        <v>77700</v>
      </c>
      <c r="AL43" s="272">
        <f t="shared" si="579"/>
        <v>74700</v>
      </c>
      <c r="AM43" s="272">
        <f t="shared" si="579"/>
        <v>77700</v>
      </c>
      <c r="AN43" s="272">
        <f t="shared" si="580"/>
        <v>84700</v>
      </c>
      <c r="AO43" s="272">
        <f t="shared" si="581"/>
        <v>87700</v>
      </c>
      <c r="AP43" s="272">
        <f t="shared" si="581"/>
        <v>146800</v>
      </c>
      <c r="AQ43" s="272">
        <f t="shared" ref="AQ43" si="606">AQ42+3000</f>
        <v>146800</v>
      </c>
      <c r="AR43" s="272">
        <f t="shared" si="583"/>
        <v>149700</v>
      </c>
      <c r="AS43" s="272">
        <f t="shared" si="584"/>
        <v>146800</v>
      </c>
      <c r="AT43" s="272">
        <f t="shared" si="585"/>
        <v>149700</v>
      </c>
      <c r="AU43" s="272">
        <f t="shared" ref="AU43" si="607">AU42+3000</f>
        <v>146800</v>
      </c>
      <c r="AV43" s="272">
        <f t="shared" si="585"/>
        <v>133200</v>
      </c>
      <c r="AW43" s="272">
        <f t="shared" si="585"/>
        <v>129600</v>
      </c>
      <c r="AX43" s="272">
        <f t="shared" si="587"/>
        <v>110800</v>
      </c>
      <c r="AY43" s="272">
        <f t="shared" si="587"/>
        <v>106800</v>
      </c>
      <c r="AZ43" s="272">
        <f t="shared" si="588"/>
        <v>110800</v>
      </c>
      <c r="BA43" s="272">
        <f t="shared" si="589"/>
        <v>101800</v>
      </c>
      <c r="BB43" s="272">
        <f t="shared" si="590"/>
        <v>99800</v>
      </c>
      <c r="BC43" s="272">
        <f t="shared" si="590"/>
        <v>101800</v>
      </c>
      <c r="BD43" s="272">
        <f t="shared" si="591"/>
        <v>99800</v>
      </c>
      <c r="BE43" s="272">
        <f t="shared" si="591"/>
        <v>87600</v>
      </c>
      <c r="BF43" s="272">
        <f t="shared" ref="BF43:BL43" si="608">BF42+3000</f>
        <v>85900</v>
      </c>
      <c r="BG43" s="272">
        <f t="shared" si="608"/>
        <v>83900</v>
      </c>
      <c r="BH43" s="272">
        <f t="shared" ref="BH43" si="609">BH42+3000</f>
        <v>83900</v>
      </c>
      <c r="BI43" s="272">
        <f t="shared" si="608"/>
        <v>82900</v>
      </c>
      <c r="BJ43" s="272">
        <f t="shared" si="608"/>
        <v>83900</v>
      </c>
      <c r="BK43" s="272">
        <f t="shared" si="608"/>
        <v>82900</v>
      </c>
      <c r="BL43" s="272">
        <f t="shared" si="608"/>
        <v>83900</v>
      </c>
    </row>
    <row r="44" spans="1:64" s="35" customFormat="1" ht="12" customHeight="1" x14ac:dyDescent="0.2">
      <c r="A44" s="275">
        <v>4</v>
      </c>
      <c r="B44" s="34">
        <f t="shared" ref="B44" si="610">B43+2500</f>
        <v>80900</v>
      </c>
      <c r="C44" s="34">
        <f t="shared" ref="C44:F44" si="611">C43+2500</f>
        <v>76900</v>
      </c>
      <c r="D44" s="34">
        <f t="shared" ref="D44" si="612">D43+2500</f>
        <v>76900</v>
      </c>
      <c r="E44" s="34">
        <f t="shared" ref="E44" si="613">E43+2500</f>
        <v>80900</v>
      </c>
      <c r="F44" s="34">
        <f t="shared" si="611"/>
        <v>76900</v>
      </c>
      <c r="G44" s="34">
        <f t="shared" ref="G44:W44" si="614">G43+2500</f>
        <v>76900</v>
      </c>
      <c r="H44" s="34">
        <f t="shared" ref="H44" si="615">H43+2500</f>
        <v>69900</v>
      </c>
      <c r="I44" s="34">
        <f t="shared" si="614"/>
        <v>67700</v>
      </c>
      <c r="J44" s="34">
        <f t="shared" ref="J44" si="616">J43+2500</f>
        <v>66000</v>
      </c>
      <c r="K44" s="34">
        <f t="shared" si="614"/>
        <v>64000</v>
      </c>
      <c r="L44" s="34">
        <f t="shared" si="614"/>
        <v>66000</v>
      </c>
      <c r="M44" s="34">
        <f t="shared" si="614"/>
        <v>64000</v>
      </c>
      <c r="N44" s="34">
        <f t="shared" si="614"/>
        <v>66000</v>
      </c>
      <c r="O44" s="34">
        <f t="shared" si="614"/>
        <v>64000</v>
      </c>
      <c r="P44" s="34">
        <f t="shared" si="614"/>
        <v>66000</v>
      </c>
      <c r="Q44" s="34">
        <f t="shared" si="614"/>
        <v>64000</v>
      </c>
      <c r="R44" s="34">
        <f t="shared" si="614"/>
        <v>64000</v>
      </c>
      <c r="S44" s="34">
        <f t="shared" si="614"/>
        <v>66000</v>
      </c>
      <c r="T44" s="34">
        <f t="shared" si="614"/>
        <v>64000</v>
      </c>
      <c r="U44" s="34">
        <f t="shared" si="614"/>
        <v>66000</v>
      </c>
      <c r="V44" s="34">
        <f t="shared" ref="V44" si="617">V43+2500</f>
        <v>66000</v>
      </c>
      <c r="W44" s="282">
        <f t="shared" si="614"/>
        <v>69900</v>
      </c>
      <c r="X44" s="282">
        <f t="shared" ref="X44" si="618">X43+2500</f>
        <v>76900</v>
      </c>
      <c r="Y44" s="272">
        <f t="shared" si="570"/>
        <v>258900</v>
      </c>
      <c r="Z44" s="272">
        <f t="shared" si="571"/>
        <v>278800</v>
      </c>
      <c r="AA44" s="272">
        <f t="shared" ref="AA44" si="619">AA43+3000</f>
        <v>288800</v>
      </c>
      <c r="AB44" s="272">
        <f t="shared" si="571"/>
        <v>298900</v>
      </c>
      <c r="AC44" s="272">
        <f t="shared" si="571"/>
        <v>291500</v>
      </c>
      <c r="AD44" s="272">
        <f t="shared" ref="AD44" si="620">AD43+3000</f>
        <v>288800</v>
      </c>
      <c r="AE44" s="272">
        <f t="shared" ref="AE44:AF44" si="621">AE43+3000</f>
        <v>124700</v>
      </c>
      <c r="AF44" s="272">
        <f t="shared" si="621"/>
        <v>114700</v>
      </c>
      <c r="AG44" s="272">
        <f t="shared" si="575"/>
        <v>77700</v>
      </c>
      <c r="AH44" s="272">
        <f t="shared" si="576"/>
        <v>82700</v>
      </c>
      <c r="AI44" s="272">
        <f t="shared" si="576"/>
        <v>80700</v>
      </c>
      <c r="AJ44" s="272">
        <f t="shared" si="577"/>
        <v>77700</v>
      </c>
      <c r="AK44" s="272">
        <f t="shared" si="578"/>
        <v>80700</v>
      </c>
      <c r="AL44" s="272">
        <f t="shared" si="579"/>
        <v>77700</v>
      </c>
      <c r="AM44" s="272">
        <f t="shared" si="579"/>
        <v>80700</v>
      </c>
      <c r="AN44" s="272">
        <f t="shared" si="580"/>
        <v>87700</v>
      </c>
      <c r="AO44" s="272">
        <f t="shared" si="581"/>
        <v>90700</v>
      </c>
      <c r="AP44" s="272">
        <f t="shared" si="581"/>
        <v>149800</v>
      </c>
      <c r="AQ44" s="272">
        <f t="shared" ref="AQ44" si="622">AQ43+3000</f>
        <v>149800</v>
      </c>
      <c r="AR44" s="272">
        <f t="shared" si="583"/>
        <v>152700</v>
      </c>
      <c r="AS44" s="272">
        <f t="shared" si="584"/>
        <v>149800</v>
      </c>
      <c r="AT44" s="272">
        <f t="shared" si="585"/>
        <v>152700</v>
      </c>
      <c r="AU44" s="272">
        <f t="shared" ref="AU44" si="623">AU43+3000</f>
        <v>149800</v>
      </c>
      <c r="AV44" s="272">
        <f t="shared" si="585"/>
        <v>136200</v>
      </c>
      <c r="AW44" s="272">
        <f t="shared" si="585"/>
        <v>132600</v>
      </c>
      <c r="AX44" s="272">
        <f t="shared" si="587"/>
        <v>113800</v>
      </c>
      <c r="AY44" s="272">
        <f t="shared" si="587"/>
        <v>109800</v>
      </c>
      <c r="AZ44" s="272">
        <f t="shared" si="588"/>
        <v>113800</v>
      </c>
      <c r="BA44" s="272">
        <f t="shared" si="589"/>
        <v>104800</v>
      </c>
      <c r="BB44" s="272">
        <f t="shared" si="590"/>
        <v>102800</v>
      </c>
      <c r="BC44" s="272">
        <f t="shared" si="590"/>
        <v>104800</v>
      </c>
      <c r="BD44" s="272">
        <f t="shared" si="591"/>
        <v>102800</v>
      </c>
      <c r="BE44" s="272">
        <f t="shared" si="591"/>
        <v>90600</v>
      </c>
      <c r="BF44" s="272">
        <f t="shared" ref="BF44:BL44" si="624">BF43+3000</f>
        <v>88900</v>
      </c>
      <c r="BG44" s="272">
        <f t="shared" si="624"/>
        <v>86900</v>
      </c>
      <c r="BH44" s="272">
        <f t="shared" ref="BH44" si="625">BH43+3000</f>
        <v>86900</v>
      </c>
      <c r="BI44" s="272">
        <f t="shared" si="624"/>
        <v>85900</v>
      </c>
      <c r="BJ44" s="272">
        <f t="shared" si="624"/>
        <v>86900</v>
      </c>
      <c r="BK44" s="272">
        <f t="shared" si="624"/>
        <v>85900</v>
      </c>
      <c r="BL44" s="272">
        <f t="shared" si="624"/>
        <v>86900</v>
      </c>
    </row>
    <row r="45" spans="1:64" s="35" customFormat="1" ht="12" customHeight="1" x14ac:dyDescent="0.2">
      <c r="A45" s="275">
        <v>5</v>
      </c>
      <c r="B45" s="34">
        <f t="shared" ref="B45" si="626">B44+2500</f>
        <v>83400</v>
      </c>
      <c r="C45" s="34">
        <f t="shared" ref="C45:F45" si="627">C44+2500</f>
        <v>79400</v>
      </c>
      <c r="D45" s="34">
        <f t="shared" ref="D45" si="628">D44+2500</f>
        <v>79400</v>
      </c>
      <c r="E45" s="34">
        <f t="shared" ref="E45" si="629">E44+2500</f>
        <v>83400</v>
      </c>
      <c r="F45" s="34">
        <f t="shared" si="627"/>
        <v>79400</v>
      </c>
      <c r="G45" s="34">
        <f t="shared" ref="G45:W45" si="630">G44+2500</f>
        <v>79400</v>
      </c>
      <c r="H45" s="34">
        <f t="shared" ref="H45" si="631">H44+2500</f>
        <v>72400</v>
      </c>
      <c r="I45" s="34">
        <f t="shared" si="630"/>
        <v>70200</v>
      </c>
      <c r="J45" s="34">
        <f t="shared" ref="J45" si="632">J44+2500</f>
        <v>68500</v>
      </c>
      <c r="K45" s="34">
        <f t="shared" si="630"/>
        <v>66500</v>
      </c>
      <c r="L45" s="34">
        <f t="shared" si="630"/>
        <v>68500</v>
      </c>
      <c r="M45" s="34">
        <f t="shared" si="630"/>
        <v>66500</v>
      </c>
      <c r="N45" s="34">
        <f t="shared" si="630"/>
        <v>68500</v>
      </c>
      <c r="O45" s="34">
        <f t="shared" si="630"/>
        <v>66500</v>
      </c>
      <c r="P45" s="34">
        <f t="shared" si="630"/>
        <v>68500</v>
      </c>
      <c r="Q45" s="34">
        <f t="shared" si="630"/>
        <v>66500</v>
      </c>
      <c r="R45" s="34">
        <f t="shared" si="630"/>
        <v>66500</v>
      </c>
      <c r="S45" s="34">
        <f t="shared" si="630"/>
        <v>68500</v>
      </c>
      <c r="T45" s="34">
        <f t="shared" si="630"/>
        <v>66500</v>
      </c>
      <c r="U45" s="34">
        <f t="shared" si="630"/>
        <v>68500</v>
      </c>
      <c r="V45" s="34">
        <f t="shared" ref="V45" si="633">V44+2500</f>
        <v>68500</v>
      </c>
      <c r="W45" s="282">
        <f t="shared" si="630"/>
        <v>72400</v>
      </c>
      <c r="X45" s="282">
        <f t="shared" ref="X45" si="634">X44+2500</f>
        <v>79400</v>
      </c>
      <c r="Y45" s="272">
        <f t="shared" si="570"/>
        <v>261900</v>
      </c>
      <c r="Z45" s="272">
        <f t="shared" si="571"/>
        <v>281800</v>
      </c>
      <c r="AA45" s="272">
        <f t="shared" ref="AA45" si="635">AA44+3000</f>
        <v>291800</v>
      </c>
      <c r="AB45" s="272">
        <f t="shared" si="571"/>
        <v>301900</v>
      </c>
      <c r="AC45" s="272">
        <f t="shared" si="571"/>
        <v>294500</v>
      </c>
      <c r="AD45" s="272">
        <f t="shared" ref="AD45" si="636">AD44+3000</f>
        <v>291800</v>
      </c>
      <c r="AE45" s="272">
        <f t="shared" ref="AE45:AF45" si="637">AE44+3000</f>
        <v>127700</v>
      </c>
      <c r="AF45" s="272">
        <f t="shared" si="637"/>
        <v>117700</v>
      </c>
      <c r="AG45" s="272">
        <f t="shared" si="575"/>
        <v>80700</v>
      </c>
      <c r="AH45" s="272">
        <f t="shared" si="576"/>
        <v>85700</v>
      </c>
      <c r="AI45" s="272">
        <f t="shared" si="576"/>
        <v>83700</v>
      </c>
      <c r="AJ45" s="272">
        <f t="shared" si="577"/>
        <v>80700</v>
      </c>
      <c r="AK45" s="272">
        <f t="shared" si="578"/>
        <v>83700</v>
      </c>
      <c r="AL45" s="272">
        <f t="shared" si="579"/>
        <v>80700</v>
      </c>
      <c r="AM45" s="272">
        <f t="shared" si="579"/>
        <v>83700</v>
      </c>
      <c r="AN45" s="272">
        <f t="shared" si="580"/>
        <v>90700</v>
      </c>
      <c r="AO45" s="272">
        <f t="shared" si="581"/>
        <v>93700</v>
      </c>
      <c r="AP45" s="272">
        <f t="shared" si="581"/>
        <v>152800</v>
      </c>
      <c r="AQ45" s="272">
        <f t="shared" ref="AQ45" si="638">AQ44+3000</f>
        <v>152800</v>
      </c>
      <c r="AR45" s="272">
        <f t="shared" si="583"/>
        <v>155700</v>
      </c>
      <c r="AS45" s="272">
        <f t="shared" si="584"/>
        <v>152800</v>
      </c>
      <c r="AT45" s="272">
        <f t="shared" si="585"/>
        <v>155700</v>
      </c>
      <c r="AU45" s="272">
        <f t="shared" ref="AU45" si="639">AU44+3000</f>
        <v>152800</v>
      </c>
      <c r="AV45" s="272">
        <f t="shared" si="585"/>
        <v>139200</v>
      </c>
      <c r="AW45" s="272">
        <f t="shared" si="585"/>
        <v>135600</v>
      </c>
      <c r="AX45" s="272">
        <f t="shared" si="587"/>
        <v>116800</v>
      </c>
      <c r="AY45" s="272">
        <f t="shared" si="587"/>
        <v>112800</v>
      </c>
      <c r="AZ45" s="272">
        <f t="shared" si="588"/>
        <v>116800</v>
      </c>
      <c r="BA45" s="272">
        <f t="shared" si="589"/>
        <v>107800</v>
      </c>
      <c r="BB45" s="272">
        <f t="shared" si="590"/>
        <v>105800</v>
      </c>
      <c r="BC45" s="272">
        <f t="shared" si="590"/>
        <v>107800</v>
      </c>
      <c r="BD45" s="272">
        <f t="shared" si="591"/>
        <v>105800</v>
      </c>
      <c r="BE45" s="272">
        <f t="shared" si="591"/>
        <v>93600</v>
      </c>
      <c r="BF45" s="272">
        <f t="shared" ref="BF45:BL45" si="640">BF44+3000</f>
        <v>91900</v>
      </c>
      <c r="BG45" s="272">
        <f t="shared" si="640"/>
        <v>89900</v>
      </c>
      <c r="BH45" s="272">
        <f t="shared" ref="BH45" si="641">BH44+3000</f>
        <v>89900</v>
      </c>
      <c r="BI45" s="272">
        <f t="shared" si="640"/>
        <v>88900</v>
      </c>
      <c r="BJ45" s="272">
        <f t="shared" si="640"/>
        <v>89900</v>
      </c>
      <c r="BK45" s="272">
        <f t="shared" si="640"/>
        <v>88900</v>
      </c>
      <c r="BL45" s="272">
        <f t="shared" si="640"/>
        <v>89900</v>
      </c>
    </row>
    <row r="46" spans="1:64" s="35" customFormat="1" ht="12" customHeight="1" x14ac:dyDescent="0.2">
      <c r="A46" s="275">
        <v>6</v>
      </c>
      <c r="B46" s="34">
        <f t="shared" ref="B46" si="642">B45+2500</f>
        <v>85900</v>
      </c>
      <c r="C46" s="34">
        <f t="shared" ref="C46:F46" si="643">C45+2500</f>
        <v>81900</v>
      </c>
      <c r="D46" s="34">
        <f t="shared" ref="D46" si="644">D45+2500</f>
        <v>81900</v>
      </c>
      <c r="E46" s="34">
        <f t="shared" ref="E46" si="645">E45+2500</f>
        <v>85900</v>
      </c>
      <c r="F46" s="34">
        <f t="shared" si="643"/>
        <v>81900</v>
      </c>
      <c r="G46" s="34">
        <f t="shared" ref="G46:W46" si="646">G45+2500</f>
        <v>81900</v>
      </c>
      <c r="H46" s="34">
        <f t="shared" ref="H46" si="647">H45+2500</f>
        <v>74900</v>
      </c>
      <c r="I46" s="34">
        <f t="shared" si="646"/>
        <v>72700</v>
      </c>
      <c r="J46" s="34">
        <f t="shared" ref="J46" si="648">J45+2500</f>
        <v>71000</v>
      </c>
      <c r="K46" s="34">
        <f t="shared" si="646"/>
        <v>69000</v>
      </c>
      <c r="L46" s="34">
        <f t="shared" si="646"/>
        <v>71000</v>
      </c>
      <c r="M46" s="34">
        <f t="shared" si="646"/>
        <v>69000</v>
      </c>
      <c r="N46" s="34">
        <f t="shared" si="646"/>
        <v>71000</v>
      </c>
      <c r="O46" s="34">
        <f t="shared" si="646"/>
        <v>69000</v>
      </c>
      <c r="P46" s="34">
        <f t="shared" si="646"/>
        <v>71000</v>
      </c>
      <c r="Q46" s="34">
        <f t="shared" si="646"/>
        <v>69000</v>
      </c>
      <c r="R46" s="34">
        <f t="shared" si="646"/>
        <v>69000</v>
      </c>
      <c r="S46" s="34">
        <f t="shared" si="646"/>
        <v>71000</v>
      </c>
      <c r="T46" s="34">
        <f t="shared" si="646"/>
        <v>69000</v>
      </c>
      <c r="U46" s="34">
        <f t="shared" si="646"/>
        <v>71000</v>
      </c>
      <c r="V46" s="34">
        <f t="shared" ref="V46" si="649">V45+2500</f>
        <v>71000</v>
      </c>
      <c r="W46" s="282">
        <f t="shared" si="646"/>
        <v>74900</v>
      </c>
      <c r="X46" s="282">
        <f t="shared" ref="X46" si="650">X45+2500</f>
        <v>81900</v>
      </c>
      <c r="Y46" s="272">
        <f t="shared" si="570"/>
        <v>264900</v>
      </c>
      <c r="Z46" s="272">
        <f t="shared" si="571"/>
        <v>284800</v>
      </c>
      <c r="AA46" s="272">
        <f t="shared" ref="AA46" si="651">AA45+3000</f>
        <v>294800</v>
      </c>
      <c r="AB46" s="272">
        <f t="shared" si="571"/>
        <v>304900</v>
      </c>
      <c r="AC46" s="272">
        <f t="shared" si="571"/>
        <v>297500</v>
      </c>
      <c r="AD46" s="272">
        <f t="shared" ref="AD46" si="652">AD45+3000</f>
        <v>294800</v>
      </c>
      <c r="AE46" s="272">
        <f t="shared" ref="AE46:AF46" si="653">AE45+3000</f>
        <v>130700</v>
      </c>
      <c r="AF46" s="272">
        <f t="shared" si="653"/>
        <v>120700</v>
      </c>
      <c r="AG46" s="272">
        <f t="shared" si="575"/>
        <v>83700</v>
      </c>
      <c r="AH46" s="272">
        <f t="shared" si="576"/>
        <v>88700</v>
      </c>
      <c r="AI46" s="272">
        <f t="shared" si="576"/>
        <v>86700</v>
      </c>
      <c r="AJ46" s="272">
        <f t="shared" si="577"/>
        <v>83700</v>
      </c>
      <c r="AK46" s="272">
        <f t="shared" si="578"/>
        <v>86700</v>
      </c>
      <c r="AL46" s="272">
        <f t="shared" si="579"/>
        <v>83700</v>
      </c>
      <c r="AM46" s="272">
        <f t="shared" si="579"/>
        <v>86700</v>
      </c>
      <c r="AN46" s="272">
        <f t="shared" si="580"/>
        <v>93700</v>
      </c>
      <c r="AO46" s="272">
        <f t="shared" si="581"/>
        <v>96700</v>
      </c>
      <c r="AP46" s="272">
        <f t="shared" si="581"/>
        <v>155800</v>
      </c>
      <c r="AQ46" s="272">
        <f t="shared" ref="AQ46" si="654">AQ45+3000</f>
        <v>155800</v>
      </c>
      <c r="AR46" s="272">
        <f t="shared" si="583"/>
        <v>158700</v>
      </c>
      <c r="AS46" s="272">
        <f t="shared" si="584"/>
        <v>155800</v>
      </c>
      <c r="AT46" s="272">
        <f t="shared" si="585"/>
        <v>158700</v>
      </c>
      <c r="AU46" s="272">
        <f t="shared" ref="AU46" si="655">AU45+3000</f>
        <v>155800</v>
      </c>
      <c r="AV46" s="272">
        <f t="shared" si="585"/>
        <v>142200</v>
      </c>
      <c r="AW46" s="272">
        <f t="shared" si="585"/>
        <v>138600</v>
      </c>
      <c r="AX46" s="272">
        <f t="shared" si="587"/>
        <v>119800</v>
      </c>
      <c r="AY46" s="272">
        <f t="shared" si="587"/>
        <v>115800</v>
      </c>
      <c r="AZ46" s="272">
        <f t="shared" si="588"/>
        <v>119800</v>
      </c>
      <c r="BA46" s="272">
        <f t="shared" si="589"/>
        <v>110800</v>
      </c>
      <c r="BB46" s="272">
        <f t="shared" si="590"/>
        <v>108800</v>
      </c>
      <c r="BC46" s="272">
        <f t="shared" si="590"/>
        <v>110800</v>
      </c>
      <c r="BD46" s="272">
        <f t="shared" si="591"/>
        <v>108800</v>
      </c>
      <c r="BE46" s="272">
        <f t="shared" si="591"/>
        <v>96600</v>
      </c>
      <c r="BF46" s="272">
        <f t="shared" ref="BF46:BL46" si="656">BF45+3000</f>
        <v>94900</v>
      </c>
      <c r="BG46" s="272">
        <f t="shared" si="656"/>
        <v>92900</v>
      </c>
      <c r="BH46" s="272">
        <f t="shared" ref="BH46" si="657">BH45+3000</f>
        <v>92900</v>
      </c>
      <c r="BI46" s="272">
        <f t="shared" si="656"/>
        <v>91900</v>
      </c>
      <c r="BJ46" s="272">
        <f t="shared" si="656"/>
        <v>92900</v>
      </c>
      <c r="BK46" s="272">
        <f t="shared" si="656"/>
        <v>91900</v>
      </c>
      <c r="BL46" s="272">
        <f t="shared" si="656"/>
        <v>92900</v>
      </c>
    </row>
    <row r="47" spans="1:64" s="35" customFormat="1" ht="12" customHeight="1" x14ac:dyDescent="0.2">
      <c r="A47" s="275">
        <v>7</v>
      </c>
      <c r="B47" s="34">
        <f t="shared" ref="B47" si="658">B46+2500</f>
        <v>88400</v>
      </c>
      <c r="C47" s="34">
        <f t="shared" ref="C47:F47" si="659">C46+2500</f>
        <v>84400</v>
      </c>
      <c r="D47" s="34">
        <f t="shared" ref="D47" si="660">D46+2500</f>
        <v>84400</v>
      </c>
      <c r="E47" s="34">
        <f t="shared" ref="E47" si="661">E46+2500</f>
        <v>88400</v>
      </c>
      <c r="F47" s="34">
        <f t="shared" si="659"/>
        <v>84400</v>
      </c>
      <c r="G47" s="34">
        <f t="shared" ref="G47:W47" si="662">G46+2500</f>
        <v>84400</v>
      </c>
      <c r="H47" s="34">
        <f t="shared" ref="H47" si="663">H46+2500</f>
        <v>77400</v>
      </c>
      <c r="I47" s="34">
        <f t="shared" si="662"/>
        <v>75200</v>
      </c>
      <c r="J47" s="34">
        <f t="shared" ref="J47" si="664">J46+2500</f>
        <v>73500</v>
      </c>
      <c r="K47" s="34">
        <f t="shared" si="662"/>
        <v>71500</v>
      </c>
      <c r="L47" s="34">
        <f t="shared" si="662"/>
        <v>73500</v>
      </c>
      <c r="M47" s="34">
        <f t="shared" si="662"/>
        <v>71500</v>
      </c>
      <c r="N47" s="34">
        <f t="shared" si="662"/>
        <v>73500</v>
      </c>
      <c r="O47" s="34">
        <f t="shared" si="662"/>
        <v>71500</v>
      </c>
      <c r="P47" s="34">
        <f t="shared" si="662"/>
        <v>73500</v>
      </c>
      <c r="Q47" s="34">
        <f t="shared" si="662"/>
        <v>71500</v>
      </c>
      <c r="R47" s="34">
        <f t="shared" si="662"/>
        <v>71500</v>
      </c>
      <c r="S47" s="34">
        <f t="shared" si="662"/>
        <v>73500</v>
      </c>
      <c r="T47" s="34">
        <f t="shared" si="662"/>
        <v>71500</v>
      </c>
      <c r="U47" s="34">
        <f t="shared" si="662"/>
        <v>73500</v>
      </c>
      <c r="V47" s="34">
        <f t="shared" ref="V47" si="665">V46+2500</f>
        <v>73500</v>
      </c>
      <c r="W47" s="282">
        <f t="shared" si="662"/>
        <v>77400</v>
      </c>
      <c r="X47" s="282">
        <f t="shared" ref="X47" si="666">X46+2500</f>
        <v>84400</v>
      </c>
      <c r="Y47" s="272">
        <f t="shared" si="570"/>
        <v>267900</v>
      </c>
      <c r="Z47" s="272">
        <f t="shared" si="571"/>
        <v>287800</v>
      </c>
      <c r="AA47" s="272">
        <f t="shared" ref="AA47" si="667">AA46+3000</f>
        <v>297800</v>
      </c>
      <c r="AB47" s="272">
        <f t="shared" si="571"/>
        <v>307900</v>
      </c>
      <c r="AC47" s="272">
        <f t="shared" si="571"/>
        <v>300500</v>
      </c>
      <c r="AD47" s="272">
        <f t="shared" ref="AD47" si="668">AD46+3000</f>
        <v>297800</v>
      </c>
      <c r="AE47" s="272">
        <f t="shared" ref="AE47:AF47" si="669">AE46+3000</f>
        <v>133700</v>
      </c>
      <c r="AF47" s="272">
        <f t="shared" si="669"/>
        <v>123700</v>
      </c>
      <c r="AG47" s="272">
        <f t="shared" si="575"/>
        <v>86700</v>
      </c>
      <c r="AH47" s="272">
        <f t="shared" si="576"/>
        <v>91700</v>
      </c>
      <c r="AI47" s="272">
        <f t="shared" si="576"/>
        <v>89700</v>
      </c>
      <c r="AJ47" s="272">
        <f t="shared" si="577"/>
        <v>86700</v>
      </c>
      <c r="AK47" s="272">
        <f t="shared" si="578"/>
        <v>89700</v>
      </c>
      <c r="AL47" s="272">
        <f t="shared" si="579"/>
        <v>86700</v>
      </c>
      <c r="AM47" s="272">
        <f t="shared" si="579"/>
        <v>89700</v>
      </c>
      <c r="AN47" s="272">
        <f t="shared" si="580"/>
        <v>96700</v>
      </c>
      <c r="AO47" s="272">
        <f t="shared" si="581"/>
        <v>99700</v>
      </c>
      <c r="AP47" s="272">
        <f t="shared" si="581"/>
        <v>158800</v>
      </c>
      <c r="AQ47" s="272">
        <f t="shared" ref="AQ47" si="670">AQ46+3000</f>
        <v>158800</v>
      </c>
      <c r="AR47" s="272">
        <f t="shared" si="583"/>
        <v>161700</v>
      </c>
      <c r="AS47" s="272">
        <f t="shared" si="584"/>
        <v>158800</v>
      </c>
      <c r="AT47" s="272">
        <f t="shared" si="585"/>
        <v>161700</v>
      </c>
      <c r="AU47" s="272">
        <f t="shared" ref="AU47" si="671">AU46+3000</f>
        <v>158800</v>
      </c>
      <c r="AV47" s="272">
        <f t="shared" si="585"/>
        <v>145200</v>
      </c>
      <c r="AW47" s="272">
        <f t="shared" si="585"/>
        <v>141600</v>
      </c>
      <c r="AX47" s="272">
        <f t="shared" si="587"/>
        <v>122800</v>
      </c>
      <c r="AY47" s="272">
        <f t="shared" si="587"/>
        <v>118800</v>
      </c>
      <c r="AZ47" s="272">
        <f t="shared" si="588"/>
        <v>122800</v>
      </c>
      <c r="BA47" s="272">
        <f t="shared" si="589"/>
        <v>113800</v>
      </c>
      <c r="BB47" s="272">
        <f t="shared" si="590"/>
        <v>111800</v>
      </c>
      <c r="BC47" s="272">
        <f t="shared" si="590"/>
        <v>113800</v>
      </c>
      <c r="BD47" s="272">
        <f t="shared" si="591"/>
        <v>111800</v>
      </c>
      <c r="BE47" s="272">
        <f t="shared" si="591"/>
        <v>99600</v>
      </c>
      <c r="BF47" s="272">
        <f t="shared" ref="BF47:BL47" si="672">BF46+3000</f>
        <v>97900</v>
      </c>
      <c r="BG47" s="272">
        <f t="shared" si="672"/>
        <v>95900</v>
      </c>
      <c r="BH47" s="272">
        <f t="shared" ref="BH47" si="673">BH46+3000</f>
        <v>95900</v>
      </c>
      <c r="BI47" s="272">
        <f t="shared" si="672"/>
        <v>94900</v>
      </c>
      <c r="BJ47" s="272">
        <f t="shared" si="672"/>
        <v>95900</v>
      </c>
      <c r="BK47" s="272">
        <f t="shared" si="672"/>
        <v>94900</v>
      </c>
      <c r="BL47" s="272">
        <f t="shared" si="672"/>
        <v>95900</v>
      </c>
    </row>
    <row r="48" spans="1:64" s="35" customFormat="1" ht="12" customHeight="1" x14ac:dyDescent="0.2">
      <c r="A48" s="275">
        <v>8</v>
      </c>
      <c r="B48" s="34">
        <f t="shared" ref="B48" si="674">B47+2500</f>
        <v>90900</v>
      </c>
      <c r="C48" s="34">
        <f t="shared" ref="C48:F48" si="675">C47+2500</f>
        <v>86900</v>
      </c>
      <c r="D48" s="34">
        <f t="shared" ref="D48" si="676">D47+2500</f>
        <v>86900</v>
      </c>
      <c r="E48" s="34">
        <f t="shared" ref="E48" si="677">E47+2500</f>
        <v>90900</v>
      </c>
      <c r="F48" s="34">
        <f t="shared" si="675"/>
        <v>86900</v>
      </c>
      <c r="G48" s="34">
        <f t="shared" ref="G48:W48" si="678">G47+2500</f>
        <v>86900</v>
      </c>
      <c r="H48" s="34">
        <f t="shared" ref="H48" si="679">H47+2500</f>
        <v>79900</v>
      </c>
      <c r="I48" s="34">
        <f t="shared" si="678"/>
        <v>77700</v>
      </c>
      <c r="J48" s="34">
        <f t="shared" ref="J48" si="680">J47+2500</f>
        <v>76000</v>
      </c>
      <c r="K48" s="34">
        <f t="shared" si="678"/>
        <v>74000</v>
      </c>
      <c r="L48" s="34">
        <f t="shared" si="678"/>
        <v>76000</v>
      </c>
      <c r="M48" s="34">
        <f t="shared" si="678"/>
        <v>74000</v>
      </c>
      <c r="N48" s="34">
        <f t="shared" si="678"/>
        <v>76000</v>
      </c>
      <c r="O48" s="34">
        <f t="shared" si="678"/>
        <v>74000</v>
      </c>
      <c r="P48" s="34">
        <f t="shared" si="678"/>
        <v>76000</v>
      </c>
      <c r="Q48" s="34">
        <f t="shared" si="678"/>
        <v>74000</v>
      </c>
      <c r="R48" s="34">
        <f t="shared" si="678"/>
        <v>74000</v>
      </c>
      <c r="S48" s="34">
        <f t="shared" si="678"/>
        <v>76000</v>
      </c>
      <c r="T48" s="34">
        <f t="shared" si="678"/>
        <v>74000</v>
      </c>
      <c r="U48" s="34">
        <f t="shared" si="678"/>
        <v>76000</v>
      </c>
      <c r="V48" s="34">
        <f t="shared" ref="V48" si="681">V47+2500</f>
        <v>76000</v>
      </c>
      <c r="W48" s="282">
        <f t="shared" si="678"/>
        <v>79900</v>
      </c>
      <c r="X48" s="282">
        <f t="shared" ref="X48" si="682">X47+2500</f>
        <v>86900</v>
      </c>
      <c r="Y48" s="272">
        <f t="shared" si="570"/>
        <v>270900</v>
      </c>
      <c r="Z48" s="272">
        <f t="shared" si="571"/>
        <v>290800</v>
      </c>
      <c r="AA48" s="272">
        <f t="shared" ref="AA48" si="683">AA47+3000</f>
        <v>300800</v>
      </c>
      <c r="AB48" s="272">
        <f t="shared" si="571"/>
        <v>310900</v>
      </c>
      <c r="AC48" s="272">
        <f t="shared" si="571"/>
        <v>303500</v>
      </c>
      <c r="AD48" s="272">
        <f t="shared" ref="AD48" si="684">AD47+3000</f>
        <v>300800</v>
      </c>
      <c r="AE48" s="272">
        <f t="shared" ref="AE48:AF48" si="685">AE47+3000</f>
        <v>136700</v>
      </c>
      <c r="AF48" s="272">
        <f t="shared" si="685"/>
        <v>126700</v>
      </c>
      <c r="AG48" s="272">
        <f t="shared" si="575"/>
        <v>89700</v>
      </c>
      <c r="AH48" s="272">
        <f t="shared" si="576"/>
        <v>94700</v>
      </c>
      <c r="AI48" s="272">
        <f t="shared" si="576"/>
        <v>92700</v>
      </c>
      <c r="AJ48" s="272">
        <f t="shared" si="577"/>
        <v>89700</v>
      </c>
      <c r="AK48" s="272">
        <f t="shared" si="578"/>
        <v>92700</v>
      </c>
      <c r="AL48" s="272">
        <f t="shared" si="579"/>
        <v>89700</v>
      </c>
      <c r="AM48" s="272">
        <f t="shared" si="579"/>
        <v>92700</v>
      </c>
      <c r="AN48" s="272">
        <f t="shared" si="580"/>
        <v>99700</v>
      </c>
      <c r="AO48" s="272">
        <f t="shared" si="581"/>
        <v>102700</v>
      </c>
      <c r="AP48" s="272">
        <f t="shared" si="581"/>
        <v>161800</v>
      </c>
      <c r="AQ48" s="272">
        <f t="shared" ref="AQ48" si="686">AQ47+3000</f>
        <v>161800</v>
      </c>
      <c r="AR48" s="272">
        <f t="shared" si="583"/>
        <v>164700</v>
      </c>
      <c r="AS48" s="272">
        <f t="shared" si="584"/>
        <v>161800</v>
      </c>
      <c r="AT48" s="272">
        <f t="shared" si="585"/>
        <v>164700</v>
      </c>
      <c r="AU48" s="272">
        <f t="shared" ref="AU48" si="687">AU47+3000</f>
        <v>161800</v>
      </c>
      <c r="AV48" s="272">
        <f t="shared" si="585"/>
        <v>148200</v>
      </c>
      <c r="AW48" s="272">
        <f t="shared" si="585"/>
        <v>144600</v>
      </c>
      <c r="AX48" s="272">
        <f t="shared" si="587"/>
        <v>125800</v>
      </c>
      <c r="AY48" s="272">
        <f t="shared" si="587"/>
        <v>121800</v>
      </c>
      <c r="AZ48" s="272">
        <f t="shared" si="588"/>
        <v>125800</v>
      </c>
      <c r="BA48" s="272">
        <f t="shared" si="589"/>
        <v>116800</v>
      </c>
      <c r="BB48" s="272">
        <f t="shared" si="590"/>
        <v>114800</v>
      </c>
      <c r="BC48" s="272">
        <f t="shared" si="590"/>
        <v>116800</v>
      </c>
      <c r="BD48" s="272">
        <f t="shared" si="591"/>
        <v>114800</v>
      </c>
      <c r="BE48" s="272">
        <f t="shared" si="591"/>
        <v>102600</v>
      </c>
      <c r="BF48" s="272">
        <f t="shared" ref="BF48:BL48" si="688">BF47+3000</f>
        <v>100900</v>
      </c>
      <c r="BG48" s="272">
        <f t="shared" si="688"/>
        <v>98900</v>
      </c>
      <c r="BH48" s="272">
        <f t="shared" ref="BH48" si="689">BH47+3000</f>
        <v>98900</v>
      </c>
      <c r="BI48" s="272">
        <f t="shared" si="688"/>
        <v>97900</v>
      </c>
      <c r="BJ48" s="272">
        <f t="shared" si="688"/>
        <v>98900</v>
      </c>
      <c r="BK48" s="272">
        <f t="shared" si="688"/>
        <v>97900</v>
      </c>
      <c r="BL48" s="272">
        <f t="shared" si="688"/>
        <v>98900</v>
      </c>
    </row>
    <row r="49" spans="1:64" s="35" customFormat="1" ht="12" customHeight="1" x14ac:dyDescent="0.2">
      <c r="A49" s="274" t="s">
        <v>72</v>
      </c>
      <c r="B49" s="85"/>
      <c r="C49" s="85"/>
      <c r="D49" s="85"/>
      <c r="E49" s="85"/>
      <c r="F49" s="85"/>
      <c r="G49" s="85"/>
      <c r="H49" s="85"/>
      <c r="I49" s="85"/>
      <c r="J49" s="85"/>
      <c r="K49" s="85"/>
      <c r="L49" s="85"/>
      <c r="M49" s="85"/>
      <c r="N49" s="85"/>
      <c r="O49" s="85"/>
      <c r="P49" s="85"/>
      <c r="Q49" s="85"/>
      <c r="R49" s="85"/>
      <c r="S49" s="85"/>
      <c r="T49" s="85"/>
      <c r="U49" s="85"/>
      <c r="V49" s="85"/>
      <c r="W49" s="85"/>
      <c r="X49" s="282"/>
      <c r="Y49" s="272"/>
      <c r="Z49" s="34"/>
      <c r="AA49" s="34"/>
      <c r="AB49" s="34"/>
      <c r="AC49" s="282"/>
      <c r="AD49" s="282"/>
      <c r="AE49" s="272"/>
      <c r="AF49" s="272"/>
      <c r="AG49" s="34"/>
      <c r="AH49" s="34"/>
      <c r="AI49" s="34"/>
      <c r="AJ49" s="34"/>
      <c r="AK49" s="34"/>
      <c r="AL49" s="34"/>
      <c r="AM49" s="34"/>
      <c r="AN49" s="34"/>
      <c r="AO49" s="282"/>
      <c r="AP49" s="272"/>
      <c r="AQ49" s="272"/>
      <c r="AR49" s="34"/>
      <c r="AS49" s="34"/>
      <c r="AT49" s="273"/>
      <c r="AU49" s="273"/>
      <c r="AV49" s="281"/>
      <c r="AW49" s="277"/>
      <c r="AX49" s="277"/>
      <c r="AY49" s="277"/>
      <c r="AZ49" s="34"/>
      <c r="BA49" s="34"/>
      <c r="BB49" s="34"/>
      <c r="BC49" s="34"/>
      <c r="BD49" s="34"/>
      <c r="BE49" s="34"/>
      <c r="BF49" s="34"/>
      <c r="BG49" s="34"/>
      <c r="BH49" s="34"/>
      <c r="BI49" s="34"/>
      <c r="BJ49" s="34"/>
      <c r="BK49" s="34"/>
      <c r="BL49" s="34"/>
    </row>
    <row r="50" spans="1:64" s="35" customFormat="1" ht="12" customHeight="1" x14ac:dyDescent="0.2">
      <c r="A50" s="275">
        <v>1</v>
      </c>
      <c r="B50" s="34">
        <v>95000</v>
      </c>
      <c r="C50" s="34">
        <v>95000</v>
      </c>
      <c r="D50" s="34">
        <v>95000</v>
      </c>
      <c r="E50" s="34">
        <v>95000</v>
      </c>
      <c r="F50" s="34">
        <v>95000</v>
      </c>
      <c r="G50" s="34">
        <v>95000</v>
      </c>
      <c r="H50" s="34">
        <v>95000</v>
      </c>
      <c r="I50" s="34">
        <v>95000</v>
      </c>
      <c r="J50" s="34">
        <v>95000</v>
      </c>
      <c r="K50" s="34">
        <v>95000</v>
      </c>
      <c r="L50" s="34">
        <v>95000</v>
      </c>
      <c r="M50" s="34">
        <v>95000</v>
      </c>
      <c r="N50" s="34">
        <v>95000</v>
      </c>
      <c r="O50" s="34">
        <v>95000</v>
      </c>
      <c r="P50" s="34">
        <v>95000</v>
      </c>
      <c r="Q50" s="34">
        <v>95000</v>
      </c>
      <c r="R50" s="34">
        <v>95000</v>
      </c>
      <c r="S50" s="34">
        <v>95000</v>
      </c>
      <c r="T50" s="34">
        <v>95000</v>
      </c>
      <c r="U50" s="34">
        <v>95000</v>
      </c>
      <c r="V50" s="34">
        <v>95000</v>
      </c>
      <c r="W50" s="282">
        <v>95000</v>
      </c>
      <c r="X50" s="282">
        <v>95000</v>
      </c>
      <c r="Y50" s="272">
        <v>350000</v>
      </c>
      <c r="Z50" s="34">
        <v>350000</v>
      </c>
      <c r="AA50" s="34">
        <v>350000</v>
      </c>
      <c r="AB50" s="34">
        <v>350000</v>
      </c>
      <c r="AC50" s="282">
        <v>350000</v>
      </c>
      <c r="AD50" s="282">
        <v>350000</v>
      </c>
      <c r="AE50" s="272">
        <v>115000</v>
      </c>
      <c r="AF50" s="272">
        <v>115000</v>
      </c>
      <c r="AG50" s="34">
        <v>115000</v>
      </c>
      <c r="AH50" s="34">
        <v>115000</v>
      </c>
      <c r="AI50" s="34">
        <v>115000</v>
      </c>
      <c r="AJ50" s="34">
        <v>115000</v>
      </c>
      <c r="AK50" s="34">
        <v>115000</v>
      </c>
      <c r="AL50" s="34">
        <v>115000</v>
      </c>
      <c r="AM50" s="34">
        <v>115001</v>
      </c>
      <c r="AN50" s="34">
        <v>115000</v>
      </c>
      <c r="AO50" s="282">
        <v>115000</v>
      </c>
      <c r="AP50" s="272">
        <v>225000</v>
      </c>
      <c r="AQ50" s="273">
        <v>225000</v>
      </c>
      <c r="AR50" s="34">
        <v>225000</v>
      </c>
      <c r="AS50" s="34">
        <v>225000</v>
      </c>
      <c r="AT50" s="273">
        <v>225000</v>
      </c>
      <c r="AU50" s="273">
        <v>225000</v>
      </c>
      <c r="AV50" s="281">
        <v>225000</v>
      </c>
      <c r="AW50" s="277">
        <v>115000</v>
      </c>
      <c r="AX50" s="277">
        <v>115000</v>
      </c>
      <c r="AY50" s="277">
        <v>115000</v>
      </c>
      <c r="AZ50" s="34">
        <v>115000</v>
      </c>
      <c r="BA50" s="34">
        <v>115000</v>
      </c>
      <c r="BB50" s="34">
        <v>115000</v>
      </c>
      <c r="BC50" s="34">
        <v>115000</v>
      </c>
      <c r="BD50" s="34">
        <v>115000</v>
      </c>
      <c r="BE50" s="34">
        <v>90000</v>
      </c>
      <c r="BF50" s="34">
        <v>90000</v>
      </c>
      <c r="BG50" s="34">
        <v>90000</v>
      </c>
      <c r="BH50" s="34">
        <v>90000</v>
      </c>
      <c r="BI50" s="34">
        <v>90000</v>
      </c>
      <c r="BJ50" s="34">
        <v>90000</v>
      </c>
      <c r="BK50" s="34">
        <v>90000</v>
      </c>
      <c r="BL50" s="34">
        <v>90000</v>
      </c>
    </row>
    <row r="51" spans="1:64" s="35" customFormat="1" ht="12" customHeight="1" x14ac:dyDescent="0.2">
      <c r="A51" s="275">
        <v>2</v>
      </c>
      <c r="B51" s="34">
        <v>97500</v>
      </c>
      <c r="C51" s="34">
        <v>97500</v>
      </c>
      <c r="D51" s="34">
        <v>97500</v>
      </c>
      <c r="E51" s="34">
        <v>97500</v>
      </c>
      <c r="F51" s="34">
        <v>97500</v>
      </c>
      <c r="G51" s="34">
        <v>97500</v>
      </c>
      <c r="H51" s="34">
        <v>97500</v>
      </c>
      <c r="I51" s="34">
        <v>97500</v>
      </c>
      <c r="J51" s="34">
        <v>97500</v>
      </c>
      <c r="K51" s="34">
        <v>97500</v>
      </c>
      <c r="L51" s="34">
        <v>97500</v>
      </c>
      <c r="M51" s="34">
        <v>97500</v>
      </c>
      <c r="N51" s="34">
        <v>97500</v>
      </c>
      <c r="O51" s="34">
        <v>97500</v>
      </c>
      <c r="P51" s="34">
        <v>97500</v>
      </c>
      <c r="Q51" s="34">
        <v>97500</v>
      </c>
      <c r="R51" s="34">
        <v>97500</v>
      </c>
      <c r="S51" s="34">
        <v>97500</v>
      </c>
      <c r="T51" s="34">
        <v>97500</v>
      </c>
      <c r="U51" s="34">
        <v>97500</v>
      </c>
      <c r="V51" s="34">
        <v>97500</v>
      </c>
      <c r="W51" s="282">
        <v>97500</v>
      </c>
      <c r="X51" s="282">
        <v>97500</v>
      </c>
      <c r="Y51" s="272">
        <v>353000</v>
      </c>
      <c r="Z51" s="34">
        <v>353000</v>
      </c>
      <c r="AA51" s="34">
        <v>353000</v>
      </c>
      <c r="AB51" s="34">
        <v>353000</v>
      </c>
      <c r="AC51" s="282">
        <v>353000</v>
      </c>
      <c r="AD51" s="282">
        <v>353000</v>
      </c>
      <c r="AE51" s="272">
        <v>118000</v>
      </c>
      <c r="AF51" s="272">
        <v>118000</v>
      </c>
      <c r="AG51" s="34">
        <v>118000</v>
      </c>
      <c r="AH51" s="34">
        <v>118000</v>
      </c>
      <c r="AI51" s="34">
        <v>118000</v>
      </c>
      <c r="AJ51" s="34">
        <v>118000</v>
      </c>
      <c r="AK51" s="34">
        <v>118000</v>
      </c>
      <c r="AL51" s="34">
        <v>118000</v>
      </c>
      <c r="AM51" s="34">
        <v>118001</v>
      </c>
      <c r="AN51" s="34">
        <v>118000</v>
      </c>
      <c r="AO51" s="282">
        <v>118000</v>
      </c>
      <c r="AP51" s="272">
        <v>228000</v>
      </c>
      <c r="AQ51" s="272">
        <v>228001</v>
      </c>
      <c r="AR51" s="34">
        <v>228000</v>
      </c>
      <c r="AS51" s="34">
        <v>228000</v>
      </c>
      <c r="AT51" s="273">
        <v>228000</v>
      </c>
      <c r="AU51" s="273">
        <v>228001</v>
      </c>
      <c r="AV51" s="281">
        <v>228000</v>
      </c>
      <c r="AW51" s="277">
        <v>117999</v>
      </c>
      <c r="AX51" s="277">
        <v>118000</v>
      </c>
      <c r="AY51" s="277">
        <v>118000</v>
      </c>
      <c r="AZ51" s="34">
        <v>118000</v>
      </c>
      <c r="BA51" s="34">
        <v>118000</v>
      </c>
      <c r="BB51" s="34">
        <v>118000</v>
      </c>
      <c r="BC51" s="34">
        <v>118000</v>
      </c>
      <c r="BD51" s="34">
        <v>118000</v>
      </c>
      <c r="BE51" s="34">
        <f>BE50+3000</f>
        <v>93000</v>
      </c>
      <c r="BF51" s="34">
        <f t="shared" ref="BF51:BL51" si="690">BF50+3000</f>
        <v>93000</v>
      </c>
      <c r="BG51" s="34">
        <f t="shared" si="690"/>
        <v>93000</v>
      </c>
      <c r="BH51" s="34">
        <f t="shared" si="690"/>
        <v>93000</v>
      </c>
      <c r="BI51" s="34">
        <f t="shared" si="690"/>
        <v>93000</v>
      </c>
      <c r="BJ51" s="34">
        <f t="shared" si="690"/>
        <v>93000</v>
      </c>
      <c r="BK51" s="34">
        <f t="shared" si="690"/>
        <v>93000</v>
      </c>
      <c r="BL51" s="34">
        <f t="shared" si="690"/>
        <v>93000</v>
      </c>
    </row>
    <row r="52" spans="1:64" s="35" customFormat="1" ht="12" customHeight="1" x14ac:dyDescent="0.2">
      <c r="A52" s="274" t="s">
        <v>184</v>
      </c>
      <c r="B52" s="85"/>
      <c r="C52" s="85"/>
      <c r="D52" s="85"/>
      <c r="E52" s="85"/>
      <c r="F52" s="85"/>
      <c r="G52" s="85"/>
      <c r="H52" s="85"/>
      <c r="I52" s="85"/>
      <c r="J52" s="85"/>
      <c r="K52" s="85"/>
      <c r="L52" s="85"/>
      <c r="M52" s="85"/>
      <c r="N52" s="85"/>
      <c r="O52" s="85"/>
      <c r="P52" s="85"/>
      <c r="Q52" s="85"/>
      <c r="R52" s="85"/>
      <c r="S52" s="85"/>
      <c r="T52" s="85"/>
      <c r="U52" s="85"/>
      <c r="V52" s="85"/>
      <c r="W52" s="85"/>
      <c r="X52" s="282"/>
      <c r="Y52" s="272"/>
      <c r="Z52" s="34"/>
      <c r="AA52" s="34"/>
      <c r="AB52" s="34"/>
      <c r="AC52" s="282"/>
      <c r="AD52" s="282"/>
      <c r="AE52" s="272"/>
      <c r="AF52" s="272"/>
      <c r="AG52" s="34"/>
      <c r="AH52" s="34"/>
      <c r="AI52" s="34"/>
      <c r="AJ52" s="34"/>
      <c r="AK52" s="34"/>
      <c r="AL52" s="34"/>
      <c r="AM52" s="34"/>
      <c r="AN52" s="34"/>
      <c r="AO52" s="282"/>
      <c r="AP52" s="272"/>
      <c r="AQ52" s="272"/>
      <c r="AR52" s="34"/>
      <c r="AS52" s="34"/>
      <c r="AT52" s="273"/>
      <c r="AU52" s="273"/>
      <c r="AV52" s="281"/>
      <c r="AW52" s="277"/>
      <c r="AX52" s="277"/>
      <c r="AY52" s="277"/>
      <c r="AZ52" s="34"/>
      <c r="BA52" s="34"/>
      <c r="BB52" s="34"/>
      <c r="BC52" s="34"/>
      <c r="BD52" s="34"/>
      <c r="BE52" s="34"/>
      <c r="BF52" s="34"/>
      <c r="BG52" s="34"/>
      <c r="BH52" s="34"/>
      <c r="BI52" s="34"/>
      <c r="BJ52" s="34"/>
      <c r="BK52" s="34"/>
      <c r="BL52" s="34"/>
    </row>
    <row r="53" spans="1:64" s="35" customFormat="1" ht="12" customHeight="1" x14ac:dyDescent="0.2">
      <c r="A53" s="275">
        <v>1</v>
      </c>
      <c r="B53" s="277">
        <v>80000</v>
      </c>
      <c r="C53" s="277">
        <v>80000</v>
      </c>
      <c r="D53" s="277">
        <v>80000</v>
      </c>
      <c r="E53" s="277">
        <v>80000</v>
      </c>
      <c r="F53" s="277">
        <v>80000</v>
      </c>
      <c r="G53" s="277">
        <v>80000</v>
      </c>
      <c r="H53" s="277">
        <v>80000</v>
      </c>
      <c r="I53" s="277">
        <v>80000</v>
      </c>
      <c r="J53" s="277">
        <v>80000</v>
      </c>
      <c r="K53" s="277">
        <v>80000</v>
      </c>
      <c r="L53" s="277">
        <v>80000</v>
      </c>
      <c r="M53" s="277">
        <v>80000</v>
      </c>
      <c r="N53" s="277">
        <v>80000</v>
      </c>
      <c r="O53" s="277">
        <v>80000</v>
      </c>
      <c r="P53" s="277">
        <v>80000</v>
      </c>
      <c r="Q53" s="277">
        <v>80000</v>
      </c>
      <c r="R53" s="277">
        <v>80000</v>
      </c>
      <c r="S53" s="277">
        <v>80000</v>
      </c>
      <c r="T53" s="277">
        <v>80000</v>
      </c>
      <c r="U53" s="277">
        <v>80000</v>
      </c>
      <c r="V53" s="277">
        <v>80000</v>
      </c>
      <c r="W53" s="284">
        <v>80000</v>
      </c>
      <c r="X53" s="284">
        <v>80000</v>
      </c>
      <c r="Y53" s="272">
        <v>320000</v>
      </c>
      <c r="Z53" s="34">
        <v>320000</v>
      </c>
      <c r="AA53" s="34">
        <v>320000</v>
      </c>
      <c r="AB53" s="34">
        <v>320000</v>
      </c>
      <c r="AC53" s="282">
        <v>320000</v>
      </c>
      <c r="AD53" s="282">
        <v>320000</v>
      </c>
      <c r="AE53" s="272">
        <v>100000</v>
      </c>
      <c r="AF53" s="272">
        <v>100000</v>
      </c>
      <c r="AG53" s="34">
        <v>100000</v>
      </c>
      <c r="AH53" s="34">
        <v>100000</v>
      </c>
      <c r="AI53" s="34">
        <v>100000</v>
      </c>
      <c r="AJ53" s="34">
        <v>100000</v>
      </c>
      <c r="AK53" s="34">
        <v>100000</v>
      </c>
      <c r="AL53" s="34">
        <v>100000</v>
      </c>
      <c r="AM53" s="34">
        <v>100001</v>
      </c>
      <c r="AN53" s="34">
        <v>100000</v>
      </c>
      <c r="AO53" s="282">
        <v>100000</v>
      </c>
      <c r="AP53" s="272">
        <v>150000</v>
      </c>
      <c r="AQ53" s="272">
        <v>150001</v>
      </c>
      <c r="AR53" s="34">
        <v>150000</v>
      </c>
      <c r="AS53" s="34">
        <v>150000</v>
      </c>
      <c r="AT53" s="34">
        <v>150000</v>
      </c>
      <c r="AU53" s="34">
        <v>150000</v>
      </c>
      <c r="AV53" s="281">
        <v>205000</v>
      </c>
      <c r="AW53" s="277">
        <v>100000</v>
      </c>
      <c r="AX53" s="277">
        <v>100000</v>
      </c>
      <c r="AY53" s="277">
        <v>100000</v>
      </c>
      <c r="AZ53" s="34">
        <v>100000</v>
      </c>
      <c r="BA53" s="34">
        <v>100000</v>
      </c>
      <c r="BB53" s="34">
        <v>100000</v>
      </c>
      <c r="BC53" s="34">
        <v>100000</v>
      </c>
      <c r="BD53" s="34">
        <v>100000</v>
      </c>
      <c r="BE53" s="34">
        <v>80000</v>
      </c>
      <c r="BF53" s="34">
        <v>80000</v>
      </c>
      <c r="BG53" s="34">
        <v>80000</v>
      </c>
      <c r="BH53" s="34">
        <v>80000</v>
      </c>
      <c r="BI53" s="34">
        <v>80000</v>
      </c>
      <c r="BJ53" s="34">
        <v>80000</v>
      </c>
      <c r="BK53" s="34">
        <v>80000</v>
      </c>
      <c r="BL53" s="34">
        <v>80000</v>
      </c>
    </row>
    <row r="54" spans="1:64" s="35" customFormat="1" ht="12" customHeight="1" x14ac:dyDescent="0.2">
      <c r="A54" s="275">
        <v>2</v>
      </c>
      <c r="B54" s="34">
        <v>82500</v>
      </c>
      <c r="C54" s="34">
        <v>82500</v>
      </c>
      <c r="D54" s="34">
        <v>82500</v>
      </c>
      <c r="E54" s="34">
        <v>82500</v>
      </c>
      <c r="F54" s="34">
        <v>82500</v>
      </c>
      <c r="G54" s="34">
        <v>82500</v>
      </c>
      <c r="H54" s="34">
        <v>82500</v>
      </c>
      <c r="I54" s="34">
        <v>82500</v>
      </c>
      <c r="J54" s="34">
        <v>82500</v>
      </c>
      <c r="K54" s="34">
        <v>82500</v>
      </c>
      <c r="L54" s="34">
        <v>82500</v>
      </c>
      <c r="M54" s="34">
        <v>82500</v>
      </c>
      <c r="N54" s="34">
        <v>82500</v>
      </c>
      <c r="O54" s="34">
        <v>82500</v>
      </c>
      <c r="P54" s="34">
        <v>82500</v>
      </c>
      <c r="Q54" s="34">
        <v>82500</v>
      </c>
      <c r="R54" s="34">
        <v>82500</v>
      </c>
      <c r="S54" s="34">
        <v>82500</v>
      </c>
      <c r="T54" s="34">
        <v>82500</v>
      </c>
      <c r="U54" s="34">
        <v>82500</v>
      </c>
      <c r="V54" s="34">
        <v>82500</v>
      </c>
      <c r="W54" s="282">
        <v>82500</v>
      </c>
      <c r="X54" s="282">
        <v>82500</v>
      </c>
      <c r="Y54" s="272">
        <v>323000</v>
      </c>
      <c r="Z54" s="34">
        <v>323000</v>
      </c>
      <c r="AA54" s="34">
        <v>323000</v>
      </c>
      <c r="AB54" s="34">
        <v>323000</v>
      </c>
      <c r="AC54" s="282">
        <v>323000</v>
      </c>
      <c r="AD54" s="282">
        <v>323000</v>
      </c>
      <c r="AE54" s="272">
        <v>103000</v>
      </c>
      <c r="AF54" s="272">
        <v>103000</v>
      </c>
      <c r="AG54" s="34">
        <v>103000</v>
      </c>
      <c r="AH54" s="34">
        <v>103000</v>
      </c>
      <c r="AI54" s="34">
        <v>103000</v>
      </c>
      <c r="AJ54" s="34">
        <v>103000</v>
      </c>
      <c r="AK54" s="34">
        <v>103000</v>
      </c>
      <c r="AL54" s="34">
        <v>103000</v>
      </c>
      <c r="AM54" s="34">
        <v>103001</v>
      </c>
      <c r="AN54" s="34">
        <v>103000</v>
      </c>
      <c r="AO54" s="282">
        <v>103000</v>
      </c>
      <c r="AP54" s="272">
        <v>153000</v>
      </c>
      <c r="AQ54" s="272">
        <v>153001</v>
      </c>
      <c r="AR54" s="34">
        <v>153000</v>
      </c>
      <c r="AS54" s="34">
        <v>153000</v>
      </c>
      <c r="AT54" s="273">
        <v>153000</v>
      </c>
      <c r="AU54" s="273">
        <v>153001</v>
      </c>
      <c r="AV54" s="281">
        <v>208000</v>
      </c>
      <c r="AW54" s="277">
        <v>102999</v>
      </c>
      <c r="AX54" s="277">
        <v>103000</v>
      </c>
      <c r="AY54" s="277">
        <v>103000</v>
      </c>
      <c r="AZ54" s="34">
        <v>103000</v>
      </c>
      <c r="BA54" s="34">
        <v>103000</v>
      </c>
      <c r="BB54" s="34">
        <v>103000</v>
      </c>
      <c r="BC54" s="34">
        <v>103000</v>
      </c>
      <c r="BD54" s="34">
        <v>103000</v>
      </c>
      <c r="BE54" s="34">
        <f>BE53+3000</f>
        <v>83000</v>
      </c>
      <c r="BF54" s="34">
        <f t="shared" ref="BF54:BL58" si="691">BF53+3000</f>
        <v>83000</v>
      </c>
      <c r="BG54" s="34">
        <f t="shared" si="691"/>
        <v>83000</v>
      </c>
      <c r="BH54" s="34">
        <f t="shared" si="691"/>
        <v>83000</v>
      </c>
      <c r="BI54" s="34">
        <f t="shared" si="691"/>
        <v>83000</v>
      </c>
      <c r="BJ54" s="34">
        <f t="shared" si="691"/>
        <v>83000</v>
      </c>
      <c r="BK54" s="34">
        <f t="shared" si="691"/>
        <v>83000</v>
      </c>
      <c r="BL54" s="34">
        <f t="shared" si="691"/>
        <v>83000</v>
      </c>
    </row>
    <row r="55" spans="1:64" s="35" customFormat="1" ht="12" customHeight="1" x14ac:dyDescent="0.2">
      <c r="A55" s="275">
        <v>3</v>
      </c>
      <c r="B55" s="34">
        <v>85000</v>
      </c>
      <c r="C55" s="34">
        <v>85000</v>
      </c>
      <c r="D55" s="34">
        <v>85000</v>
      </c>
      <c r="E55" s="34">
        <v>85000</v>
      </c>
      <c r="F55" s="34">
        <v>85000</v>
      </c>
      <c r="G55" s="34">
        <v>85000</v>
      </c>
      <c r="H55" s="34">
        <v>85000</v>
      </c>
      <c r="I55" s="34">
        <v>85000</v>
      </c>
      <c r="J55" s="34">
        <v>85000</v>
      </c>
      <c r="K55" s="34">
        <v>85000</v>
      </c>
      <c r="L55" s="34">
        <v>85000</v>
      </c>
      <c r="M55" s="34">
        <v>85000</v>
      </c>
      <c r="N55" s="34">
        <v>85000</v>
      </c>
      <c r="O55" s="34">
        <v>85000</v>
      </c>
      <c r="P55" s="34">
        <v>85000</v>
      </c>
      <c r="Q55" s="34">
        <v>85000</v>
      </c>
      <c r="R55" s="34">
        <v>85000</v>
      </c>
      <c r="S55" s="34">
        <v>85000</v>
      </c>
      <c r="T55" s="34">
        <v>85000</v>
      </c>
      <c r="U55" s="34">
        <v>85000</v>
      </c>
      <c r="V55" s="34">
        <v>85000</v>
      </c>
      <c r="W55" s="282">
        <v>85000</v>
      </c>
      <c r="X55" s="282">
        <v>85000</v>
      </c>
      <c r="Y55" s="272">
        <v>326000</v>
      </c>
      <c r="Z55" s="34">
        <v>326000</v>
      </c>
      <c r="AA55" s="34">
        <v>326000</v>
      </c>
      <c r="AB55" s="34">
        <v>326000</v>
      </c>
      <c r="AC55" s="282">
        <v>326000</v>
      </c>
      <c r="AD55" s="282">
        <v>326000</v>
      </c>
      <c r="AE55" s="272">
        <v>106000</v>
      </c>
      <c r="AF55" s="272">
        <v>106000</v>
      </c>
      <c r="AG55" s="34">
        <v>106000</v>
      </c>
      <c r="AH55" s="34">
        <v>106000</v>
      </c>
      <c r="AI55" s="34">
        <v>106000</v>
      </c>
      <c r="AJ55" s="34">
        <v>106000</v>
      </c>
      <c r="AK55" s="34">
        <v>106000</v>
      </c>
      <c r="AL55" s="34">
        <v>106000</v>
      </c>
      <c r="AM55" s="34">
        <v>106001</v>
      </c>
      <c r="AN55" s="34">
        <v>106000</v>
      </c>
      <c r="AO55" s="282">
        <v>106000</v>
      </c>
      <c r="AP55" s="272">
        <v>156000</v>
      </c>
      <c r="AQ55" s="272">
        <v>156001</v>
      </c>
      <c r="AR55" s="34">
        <v>156000</v>
      </c>
      <c r="AS55" s="34">
        <v>156000</v>
      </c>
      <c r="AT55" s="273">
        <v>156000</v>
      </c>
      <c r="AU55" s="273">
        <v>156001</v>
      </c>
      <c r="AV55" s="281">
        <v>211000</v>
      </c>
      <c r="AW55" s="277">
        <v>105999</v>
      </c>
      <c r="AX55" s="277">
        <v>106000</v>
      </c>
      <c r="AY55" s="277">
        <v>106000</v>
      </c>
      <c r="AZ55" s="34">
        <v>106000</v>
      </c>
      <c r="BA55" s="34">
        <v>106000</v>
      </c>
      <c r="BB55" s="34">
        <v>106000</v>
      </c>
      <c r="BC55" s="34">
        <v>106000</v>
      </c>
      <c r="BD55" s="34">
        <v>106000</v>
      </c>
      <c r="BE55" s="34">
        <f>BE54+3000</f>
        <v>86000</v>
      </c>
      <c r="BF55" s="34">
        <f t="shared" si="691"/>
        <v>86000</v>
      </c>
      <c r="BG55" s="34">
        <f t="shared" si="691"/>
        <v>86000</v>
      </c>
      <c r="BH55" s="34">
        <f t="shared" si="691"/>
        <v>86000</v>
      </c>
      <c r="BI55" s="34">
        <f t="shared" si="691"/>
        <v>86000</v>
      </c>
      <c r="BJ55" s="34">
        <f t="shared" si="691"/>
        <v>86000</v>
      </c>
      <c r="BK55" s="34">
        <f t="shared" si="691"/>
        <v>86000</v>
      </c>
      <c r="BL55" s="34">
        <f t="shared" si="691"/>
        <v>86000</v>
      </c>
    </row>
    <row r="56" spans="1:64" s="35" customFormat="1" ht="12" customHeight="1" x14ac:dyDescent="0.2">
      <c r="A56" s="275">
        <v>4</v>
      </c>
      <c r="B56" s="34">
        <v>87500</v>
      </c>
      <c r="C56" s="34">
        <v>87500</v>
      </c>
      <c r="D56" s="34">
        <v>87500</v>
      </c>
      <c r="E56" s="34">
        <v>87500</v>
      </c>
      <c r="F56" s="34">
        <v>87500</v>
      </c>
      <c r="G56" s="34">
        <v>87500</v>
      </c>
      <c r="H56" s="34">
        <v>87500</v>
      </c>
      <c r="I56" s="34">
        <v>87500</v>
      </c>
      <c r="J56" s="34">
        <v>87500</v>
      </c>
      <c r="K56" s="34">
        <v>87500</v>
      </c>
      <c r="L56" s="34">
        <v>87500</v>
      </c>
      <c r="M56" s="34">
        <v>87500</v>
      </c>
      <c r="N56" s="34">
        <v>87500</v>
      </c>
      <c r="O56" s="34">
        <v>87500</v>
      </c>
      <c r="P56" s="34">
        <v>87500</v>
      </c>
      <c r="Q56" s="34">
        <v>87500</v>
      </c>
      <c r="R56" s="34">
        <v>87500</v>
      </c>
      <c r="S56" s="34">
        <v>87500</v>
      </c>
      <c r="T56" s="34">
        <v>87500</v>
      </c>
      <c r="U56" s="34">
        <v>87500</v>
      </c>
      <c r="V56" s="34">
        <v>87500</v>
      </c>
      <c r="W56" s="282">
        <v>87500</v>
      </c>
      <c r="X56" s="282">
        <v>87500</v>
      </c>
      <c r="Y56" s="272">
        <v>329000</v>
      </c>
      <c r="Z56" s="34">
        <v>329000</v>
      </c>
      <c r="AA56" s="34">
        <v>329000</v>
      </c>
      <c r="AB56" s="34">
        <v>329000</v>
      </c>
      <c r="AC56" s="282">
        <v>329000</v>
      </c>
      <c r="AD56" s="282">
        <v>329000</v>
      </c>
      <c r="AE56" s="272">
        <v>109000</v>
      </c>
      <c r="AF56" s="272">
        <v>109000</v>
      </c>
      <c r="AG56" s="34">
        <v>109000</v>
      </c>
      <c r="AH56" s="34">
        <v>109000</v>
      </c>
      <c r="AI56" s="34">
        <v>109000</v>
      </c>
      <c r="AJ56" s="34">
        <v>109000</v>
      </c>
      <c r="AK56" s="34">
        <v>109000</v>
      </c>
      <c r="AL56" s="34">
        <v>109000</v>
      </c>
      <c r="AM56" s="34">
        <v>109001</v>
      </c>
      <c r="AN56" s="34">
        <v>109000</v>
      </c>
      <c r="AO56" s="282">
        <v>109000</v>
      </c>
      <c r="AP56" s="272">
        <v>159000</v>
      </c>
      <c r="AQ56" s="272">
        <v>159001</v>
      </c>
      <c r="AR56" s="34">
        <v>159000</v>
      </c>
      <c r="AS56" s="34">
        <v>159000</v>
      </c>
      <c r="AT56" s="273">
        <v>159000</v>
      </c>
      <c r="AU56" s="273">
        <v>159001</v>
      </c>
      <c r="AV56" s="281">
        <v>214000</v>
      </c>
      <c r="AW56" s="277">
        <v>108999</v>
      </c>
      <c r="AX56" s="277">
        <v>109000</v>
      </c>
      <c r="AY56" s="277">
        <v>109000</v>
      </c>
      <c r="AZ56" s="34">
        <v>109000</v>
      </c>
      <c r="BA56" s="34">
        <v>109000</v>
      </c>
      <c r="BB56" s="34">
        <v>109000</v>
      </c>
      <c r="BC56" s="34">
        <v>109000</v>
      </c>
      <c r="BD56" s="34">
        <v>109000</v>
      </c>
      <c r="BE56" s="34">
        <f t="shared" ref="BE56:BE58" si="692">BE55+3000</f>
        <v>89000</v>
      </c>
      <c r="BF56" s="34">
        <f t="shared" si="691"/>
        <v>89000</v>
      </c>
      <c r="BG56" s="34">
        <f t="shared" si="691"/>
        <v>89000</v>
      </c>
      <c r="BH56" s="34">
        <f t="shared" si="691"/>
        <v>89000</v>
      </c>
      <c r="BI56" s="34">
        <f t="shared" si="691"/>
        <v>89000</v>
      </c>
      <c r="BJ56" s="34">
        <f t="shared" si="691"/>
        <v>89000</v>
      </c>
      <c r="BK56" s="34">
        <f t="shared" si="691"/>
        <v>89000</v>
      </c>
      <c r="BL56" s="34">
        <f t="shared" si="691"/>
        <v>89000</v>
      </c>
    </row>
    <row r="57" spans="1:64" s="35" customFormat="1" ht="12" customHeight="1" x14ac:dyDescent="0.2">
      <c r="A57" s="275">
        <v>5</v>
      </c>
      <c r="B57" s="34">
        <v>90000</v>
      </c>
      <c r="C57" s="34">
        <v>90000</v>
      </c>
      <c r="D57" s="34">
        <v>90000</v>
      </c>
      <c r="E57" s="34">
        <v>90000</v>
      </c>
      <c r="F57" s="34">
        <v>90000</v>
      </c>
      <c r="G57" s="34">
        <v>90000</v>
      </c>
      <c r="H57" s="34">
        <v>90000</v>
      </c>
      <c r="I57" s="34">
        <v>90000</v>
      </c>
      <c r="J57" s="34">
        <v>90000</v>
      </c>
      <c r="K57" s="34">
        <v>90000</v>
      </c>
      <c r="L57" s="34">
        <v>90000</v>
      </c>
      <c r="M57" s="34">
        <v>90000</v>
      </c>
      <c r="N57" s="34">
        <v>90000</v>
      </c>
      <c r="O57" s="34">
        <v>90000</v>
      </c>
      <c r="P57" s="34">
        <v>90000</v>
      </c>
      <c r="Q57" s="34">
        <v>90000</v>
      </c>
      <c r="R57" s="34">
        <v>90000</v>
      </c>
      <c r="S57" s="34">
        <v>90000</v>
      </c>
      <c r="T57" s="34">
        <v>90000</v>
      </c>
      <c r="U57" s="34">
        <v>90000</v>
      </c>
      <c r="V57" s="34">
        <v>90000</v>
      </c>
      <c r="W57" s="282">
        <v>90000</v>
      </c>
      <c r="X57" s="282">
        <v>90000</v>
      </c>
      <c r="Y57" s="272">
        <v>332000</v>
      </c>
      <c r="Z57" s="34">
        <v>332000</v>
      </c>
      <c r="AA57" s="34">
        <v>332000</v>
      </c>
      <c r="AB57" s="34">
        <v>332000</v>
      </c>
      <c r="AC57" s="282">
        <v>332000</v>
      </c>
      <c r="AD57" s="282">
        <v>332000</v>
      </c>
      <c r="AE57" s="272">
        <v>112000</v>
      </c>
      <c r="AF57" s="272">
        <v>112000</v>
      </c>
      <c r="AG57" s="34">
        <v>112000</v>
      </c>
      <c r="AH57" s="34">
        <v>112000</v>
      </c>
      <c r="AI57" s="34">
        <v>112000</v>
      </c>
      <c r="AJ57" s="34">
        <v>112000</v>
      </c>
      <c r="AK57" s="34">
        <v>112000</v>
      </c>
      <c r="AL57" s="34">
        <v>112000</v>
      </c>
      <c r="AM57" s="34">
        <v>112001</v>
      </c>
      <c r="AN57" s="34">
        <v>112000</v>
      </c>
      <c r="AO57" s="282">
        <v>112000</v>
      </c>
      <c r="AP57" s="272">
        <v>162000</v>
      </c>
      <c r="AQ57" s="272">
        <v>162001</v>
      </c>
      <c r="AR57" s="34">
        <v>162000</v>
      </c>
      <c r="AS57" s="34">
        <v>162000</v>
      </c>
      <c r="AT57" s="273">
        <v>162000</v>
      </c>
      <c r="AU57" s="273">
        <v>162001</v>
      </c>
      <c r="AV57" s="281">
        <v>217000</v>
      </c>
      <c r="AW57" s="277">
        <v>111999</v>
      </c>
      <c r="AX57" s="277">
        <v>112000</v>
      </c>
      <c r="AY57" s="277">
        <v>112000</v>
      </c>
      <c r="AZ57" s="34">
        <v>112000</v>
      </c>
      <c r="BA57" s="34">
        <v>112000</v>
      </c>
      <c r="BB57" s="34">
        <v>112000</v>
      </c>
      <c r="BC57" s="34">
        <v>112000</v>
      </c>
      <c r="BD57" s="34">
        <v>112000</v>
      </c>
      <c r="BE57" s="34">
        <f t="shared" si="692"/>
        <v>92000</v>
      </c>
      <c r="BF57" s="34">
        <f t="shared" si="691"/>
        <v>92000</v>
      </c>
      <c r="BG57" s="34">
        <f t="shared" si="691"/>
        <v>92000</v>
      </c>
      <c r="BH57" s="34">
        <f t="shared" si="691"/>
        <v>92000</v>
      </c>
      <c r="BI57" s="34">
        <f t="shared" si="691"/>
        <v>92000</v>
      </c>
      <c r="BJ57" s="34">
        <f t="shared" si="691"/>
        <v>92000</v>
      </c>
      <c r="BK57" s="34">
        <f t="shared" si="691"/>
        <v>92000</v>
      </c>
      <c r="BL57" s="34">
        <f t="shared" si="691"/>
        <v>92000</v>
      </c>
    </row>
    <row r="58" spans="1:64" s="35" customFormat="1" ht="12" customHeight="1" thickBot="1" x14ac:dyDescent="0.25">
      <c r="A58" s="275">
        <v>6</v>
      </c>
      <c r="B58" s="279">
        <v>92500</v>
      </c>
      <c r="C58" s="279">
        <v>92500</v>
      </c>
      <c r="D58" s="279">
        <v>92500</v>
      </c>
      <c r="E58" s="279">
        <v>92500</v>
      </c>
      <c r="F58" s="279">
        <v>92500</v>
      </c>
      <c r="G58" s="279">
        <v>92500</v>
      </c>
      <c r="H58" s="279">
        <v>92500</v>
      </c>
      <c r="I58" s="279">
        <v>92500</v>
      </c>
      <c r="J58" s="279">
        <v>92500</v>
      </c>
      <c r="K58" s="279">
        <v>92500</v>
      </c>
      <c r="L58" s="279">
        <v>92500</v>
      </c>
      <c r="M58" s="279">
        <v>92500</v>
      </c>
      <c r="N58" s="279">
        <v>92500</v>
      </c>
      <c r="O58" s="279">
        <v>92500</v>
      </c>
      <c r="P58" s="279">
        <v>92500</v>
      </c>
      <c r="Q58" s="279">
        <v>92500</v>
      </c>
      <c r="R58" s="279">
        <v>92500</v>
      </c>
      <c r="S58" s="279">
        <v>92500</v>
      </c>
      <c r="T58" s="279">
        <v>92500</v>
      </c>
      <c r="U58" s="279">
        <v>92500</v>
      </c>
      <c r="V58" s="279">
        <v>92500</v>
      </c>
      <c r="W58" s="285">
        <v>92500</v>
      </c>
      <c r="X58" s="285">
        <v>92500</v>
      </c>
      <c r="Y58" s="278">
        <v>335000</v>
      </c>
      <c r="Z58" s="279">
        <v>335000</v>
      </c>
      <c r="AA58" s="279">
        <v>335000</v>
      </c>
      <c r="AB58" s="279">
        <v>335000</v>
      </c>
      <c r="AC58" s="285">
        <v>335000</v>
      </c>
      <c r="AD58" s="285">
        <v>335000</v>
      </c>
      <c r="AE58" s="278">
        <v>115000</v>
      </c>
      <c r="AF58" s="278">
        <v>115000</v>
      </c>
      <c r="AG58" s="279">
        <v>115000</v>
      </c>
      <c r="AH58" s="279">
        <v>115000</v>
      </c>
      <c r="AI58" s="279">
        <v>115000</v>
      </c>
      <c r="AJ58" s="279">
        <v>115000</v>
      </c>
      <c r="AK58" s="279">
        <v>115000</v>
      </c>
      <c r="AL58" s="279">
        <v>115000</v>
      </c>
      <c r="AM58" s="279">
        <v>115001</v>
      </c>
      <c r="AN58" s="279">
        <v>115000</v>
      </c>
      <c r="AO58" s="285">
        <v>115000</v>
      </c>
      <c r="AP58" s="278">
        <v>165000</v>
      </c>
      <c r="AQ58" s="278">
        <v>165001</v>
      </c>
      <c r="AR58" s="279">
        <v>165000</v>
      </c>
      <c r="AS58" s="279">
        <v>165000</v>
      </c>
      <c r="AT58" s="280">
        <v>165000</v>
      </c>
      <c r="AU58" s="280">
        <v>165001</v>
      </c>
      <c r="AV58" s="286">
        <v>220000</v>
      </c>
      <c r="AW58" s="277">
        <v>114999</v>
      </c>
      <c r="AX58" s="277">
        <v>115000</v>
      </c>
      <c r="AY58" s="277">
        <v>115000</v>
      </c>
      <c r="AZ58" s="34">
        <v>115000</v>
      </c>
      <c r="BA58" s="34">
        <v>115000</v>
      </c>
      <c r="BB58" s="34">
        <v>115000</v>
      </c>
      <c r="BC58" s="34">
        <v>115000</v>
      </c>
      <c r="BD58" s="34">
        <v>115000</v>
      </c>
      <c r="BE58" s="34">
        <f t="shared" si="692"/>
        <v>95000</v>
      </c>
      <c r="BF58" s="34">
        <f t="shared" si="691"/>
        <v>95000</v>
      </c>
      <c r="BG58" s="34">
        <f t="shared" si="691"/>
        <v>95000</v>
      </c>
      <c r="BH58" s="34">
        <f t="shared" si="691"/>
        <v>95000</v>
      </c>
      <c r="BI58" s="34">
        <f t="shared" si="691"/>
        <v>95000</v>
      </c>
      <c r="BJ58" s="34">
        <f t="shared" si="691"/>
        <v>95000</v>
      </c>
      <c r="BK58" s="34">
        <f t="shared" si="691"/>
        <v>95000</v>
      </c>
      <c r="BL58" s="34">
        <f t="shared" si="691"/>
        <v>95000</v>
      </c>
    </row>
    <row r="60" spans="1:64" s="256" customFormat="1" ht="12.75" customHeight="1" x14ac:dyDescent="0.2">
      <c r="A60" s="333" t="s">
        <v>172</v>
      </c>
    </row>
    <row r="61" spans="1:64" s="136" customFormat="1" x14ac:dyDescent="0.2">
      <c r="A61" s="333"/>
    </row>
    <row r="62" spans="1:64" s="136" customFormat="1" x14ac:dyDescent="0.2"/>
    <row r="63" spans="1:64" s="85" customFormat="1" ht="12.75" customHeight="1" x14ac:dyDescent="0.2">
      <c r="A63" s="257" t="s">
        <v>74</v>
      </c>
    </row>
    <row r="64" spans="1:64" s="85" customFormat="1" ht="17.25" customHeight="1" x14ac:dyDescent="0.2">
      <c r="A64" s="258" t="s">
        <v>75</v>
      </c>
    </row>
    <row r="65" spans="1:1" s="85" customFormat="1" ht="17.25" customHeight="1" x14ac:dyDescent="0.2">
      <c r="A65" s="259" t="s">
        <v>76</v>
      </c>
    </row>
    <row r="66" spans="1:1" s="85" customFormat="1" ht="22.5" customHeight="1" x14ac:dyDescent="0.2">
      <c r="A66" s="259" t="s">
        <v>77</v>
      </c>
    </row>
    <row r="67" spans="1:1" s="85" customFormat="1" ht="17.25" customHeight="1" x14ac:dyDescent="0.2">
      <c r="A67" s="259" t="s">
        <v>78</v>
      </c>
    </row>
    <row r="68" spans="1:1" s="85" customFormat="1" ht="22.5" customHeight="1" x14ac:dyDescent="0.2">
      <c r="A68" s="259" t="s">
        <v>79</v>
      </c>
    </row>
    <row r="69" spans="1:1" s="85" customFormat="1" ht="22.5" customHeight="1" x14ac:dyDescent="0.2">
      <c r="A69" s="259" t="s">
        <v>187</v>
      </c>
    </row>
    <row r="70" spans="1:1" s="35" customFormat="1" ht="12.75" customHeight="1" x14ac:dyDescent="0.2">
      <c r="A70" s="260"/>
    </row>
    <row r="71" spans="1:1" s="35" customFormat="1" ht="12" customHeight="1" thickBot="1" x14ac:dyDescent="0.25">
      <c r="A71" s="261" t="s">
        <v>81</v>
      </c>
    </row>
    <row r="72" spans="1:1" s="35" customFormat="1" ht="108" customHeight="1" x14ac:dyDescent="0.2">
      <c r="A72" s="334" t="s">
        <v>435</v>
      </c>
    </row>
    <row r="73" spans="1:1" x14ac:dyDescent="0.2">
      <c r="A73" s="335"/>
    </row>
    <row r="74" spans="1:1" x14ac:dyDescent="0.2">
      <c r="A74" s="335"/>
    </row>
    <row r="75" spans="1:1" ht="117.75" customHeight="1" x14ac:dyDescent="0.2">
      <c r="A75" s="335"/>
    </row>
    <row r="76" spans="1:1" ht="78" customHeight="1" thickBot="1" x14ac:dyDescent="0.25">
      <c r="A76" s="336"/>
    </row>
    <row r="110" spans="1:1" x14ac:dyDescent="0.2">
      <c r="A110" s="251"/>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heetViews>
  <sheetFormatPr defaultRowHeight="12.75" x14ac:dyDescent="0.2"/>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276</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330" t="s">
        <v>172</v>
      </c>
    </row>
    <row r="17" spans="1:1" x14ac:dyDescent="0.2">
      <c r="A17" s="330"/>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3.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250" customFormat="1" ht="15.75" customHeight="1" x14ac:dyDescent="0.2">
      <c r="A66" s="249"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x14ac:dyDescent="0.2">
      <c r="A74" s="170"/>
    </row>
    <row r="75" spans="1: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0" t="s">
        <v>172</v>
      </c>
    </row>
    <row r="17" spans="1:1" x14ac:dyDescent="0.2">
      <c r="A17" s="330"/>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0" t="s">
        <v>172</v>
      </c>
    </row>
    <row r="17" spans="1:1" x14ac:dyDescent="0.2">
      <c r="A17" s="330"/>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301</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30" t="s">
        <v>172</v>
      </c>
    </row>
    <row r="17" spans="1:1" x14ac:dyDescent="0.2">
      <c r="A17" s="330"/>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30" t="s">
        <v>172</v>
      </c>
    </row>
    <row r="17" spans="1:1" x14ac:dyDescent="0.2">
      <c r="A17" s="330"/>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301</v>
      </c>
    </row>
    <row r="3" spans="1:2" x14ac:dyDescent="0.2">
      <c r="A3" s="167" t="s">
        <v>300</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30" t="s">
        <v>172</v>
      </c>
    </row>
    <row r="17" spans="1:1" x14ac:dyDescent="0.2">
      <c r="A17" s="330"/>
    </row>
    <row r="18" spans="1:1" x14ac:dyDescent="0.2">
      <c r="A18" s="89"/>
    </row>
    <row r="19" spans="1:1" s="154" customFormat="1" ht="164.25" customHeight="1" x14ac:dyDescent="0.2">
      <c r="A19" s="242" t="s">
        <v>277</v>
      </c>
    </row>
    <row r="20" spans="1:1" ht="12.75" customHeight="1" x14ac:dyDescent="0.2">
      <c r="A20" s="31"/>
    </row>
    <row r="21" spans="1:1" x14ac:dyDescent="0.2">
      <c r="A21" s="177" t="s">
        <v>83</v>
      </c>
    </row>
    <row r="22" spans="1:1" ht="25.5" customHeight="1" x14ac:dyDescent="0.2">
      <c r="A22" s="157" t="s">
        <v>337</v>
      </c>
    </row>
    <row r="23" spans="1:1" ht="24" x14ac:dyDescent="0.2">
      <c r="A23" s="157" t="s">
        <v>338</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280</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302</v>
      </c>
    </row>
    <row r="45" spans="1:1" ht="13.5" thickBot="1" x14ac:dyDescent="0.25">
      <c r="A45" s="170"/>
    </row>
    <row r="46" spans="1:1" s="154" customFormat="1" ht="24" x14ac:dyDescent="0.2">
      <c r="A46" s="246" t="s">
        <v>345</v>
      </c>
    </row>
    <row r="47" spans="1:1" s="154" customFormat="1" ht="13.5" thickBot="1" x14ac:dyDescent="0.25">
      <c r="A47" s="247" t="s">
        <v>205</v>
      </c>
    </row>
    <row r="48" spans="1:1" s="154" customFormat="1" ht="12.75" customHeight="1" x14ac:dyDescent="0.2">
      <c r="A48" s="205"/>
    </row>
    <row r="49" spans="1:1" s="154" customFormat="1" x14ac:dyDescent="0.2">
      <c r="A49" s="248" t="s">
        <v>346</v>
      </c>
    </row>
    <row r="50" spans="1:1" s="154" customFormat="1" ht="13.5" thickBot="1" x14ac:dyDescent="0.25">
      <c r="A50" s="247" t="s">
        <v>332</v>
      </c>
    </row>
    <row r="51" spans="1:1" s="154" customFormat="1" ht="12.75" customHeight="1" x14ac:dyDescent="0.2">
      <c r="A51" s="176"/>
    </row>
    <row r="52" spans="1:1" s="154" customFormat="1" x14ac:dyDescent="0.2">
      <c r="A52" s="248" t="s">
        <v>347</v>
      </c>
    </row>
    <row r="53" spans="1:1" s="154" customFormat="1" ht="42.75" customHeight="1" thickBot="1" x14ac:dyDescent="0.25">
      <c r="A53" s="247" t="s">
        <v>348</v>
      </c>
    </row>
    <row r="54" spans="1:1" s="154" customFormat="1" ht="13.5" thickBot="1" x14ac:dyDescent="0.25">
      <c r="A54" s="215"/>
    </row>
    <row r="55" spans="1:1" s="154" customFormat="1" ht="23.25" customHeight="1" x14ac:dyDescent="0.2">
      <c r="A55" s="246" t="s">
        <v>349</v>
      </c>
    </row>
    <row r="56" spans="1:1" s="154" customFormat="1" ht="13.5" thickBot="1" x14ac:dyDescent="0.25">
      <c r="A56" s="247" t="s">
        <v>287</v>
      </c>
    </row>
    <row r="57" spans="1:1" s="154" customFormat="1" x14ac:dyDescent="0.2">
      <c r="A57" s="208"/>
    </row>
    <row r="58" spans="1:1" s="154" customFormat="1" x14ac:dyDescent="0.2">
      <c r="A58" s="248" t="s">
        <v>350</v>
      </c>
    </row>
    <row r="59" spans="1:1" s="154" customFormat="1" ht="13.5" thickBot="1" x14ac:dyDescent="0.25">
      <c r="A59" s="247" t="s">
        <v>289</v>
      </c>
    </row>
    <row r="60" spans="1:1" s="154" customFormat="1" x14ac:dyDescent="0.2">
      <c r="A60" s="205"/>
    </row>
    <row r="61" spans="1:1" ht="24" x14ac:dyDescent="0.2">
      <c r="A61" s="177" t="s">
        <v>303</v>
      </c>
    </row>
    <row r="62" spans="1:1" s="154" customFormat="1" ht="24" x14ac:dyDescent="0.2">
      <c r="A62" s="207" t="s">
        <v>351</v>
      </c>
    </row>
    <row r="63" spans="1:1" s="154" customFormat="1" x14ac:dyDescent="0.2">
      <c r="A63" s="205" t="s">
        <v>206</v>
      </c>
    </row>
    <row r="64" spans="1:1" s="154" customFormat="1" x14ac:dyDescent="0.2">
      <c r="A64" s="176"/>
    </row>
    <row r="65" spans="1:1" s="154" customFormat="1" ht="24" x14ac:dyDescent="0.2">
      <c r="A65" s="207" t="s">
        <v>352</v>
      </c>
    </row>
    <row r="66" spans="1:1" s="154" customFormat="1" x14ac:dyDescent="0.2">
      <c r="A66" s="205" t="s">
        <v>333</v>
      </c>
    </row>
    <row r="67" spans="1:1" s="154" customFormat="1" x14ac:dyDescent="0.2">
      <c r="A67" s="176"/>
    </row>
    <row r="68" spans="1:1" s="154" customFormat="1" x14ac:dyDescent="0.2">
      <c r="A68" s="207" t="s">
        <v>353</v>
      </c>
    </row>
    <row r="69" spans="1:1" s="154" customFormat="1" ht="36" x14ac:dyDescent="0.2">
      <c r="A69" s="205" t="s">
        <v>334</v>
      </c>
    </row>
    <row r="70" spans="1:1" s="154" customFormat="1" x14ac:dyDescent="0.2">
      <c r="A70" s="176"/>
    </row>
    <row r="71" spans="1:1" s="154" customFormat="1" ht="24" x14ac:dyDescent="0.2">
      <c r="A71" s="207" t="s">
        <v>354</v>
      </c>
    </row>
    <row r="72" spans="1:1" s="154" customFormat="1" x14ac:dyDescent="0.2">
      <c r="A72" s="205" t="s">
        <v>296</v>
      </c>
    </row>
    <row r="73" spans="1:1" s="154" customFormat="1" x14ac:dyDescent="0.2">
      <c r="A73" s="170"/>
    </row>
    <row r="74" spans="1:1" s="154" customFormat="1" x14ac:dyDescent="0.2">
      <c r="A74" s="207" t="s">
        <v>355</v>
      </c>
    </row>
    <row r="75" spans="1:1" x14ac:dyDescent="0.2">
      <c r="A75" s="205" t="s">
        <v>289</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30" t="s">
        <v>172</v>
      </c>
    </row>
    <row r="17" spans="1:9" x14ac:dyDescent="0.2">
      <c r="A17" s="330"/>
    </row>
    <row r="18" spans="1:9" x14ac:dyDescent="0.2">
      <c r="A18" s="89"/>
    </row>
    <row r="19" spans="1:9" s="154" customFormat="1" ht="12.75" customHeight="1" x14ac:dyDescent="0.2">
      <c r="A19" s="351" t="s">
        <v>223</v>
      </c>
      <c r="B19" s="352"/>
      <c r="C19" s="352"/>
      <c r="D19" s="352"/>
      <c r="E19" s="352"/>
      <c r="F19" s="352"/>
      <c r="G19" s="352"/>
      <c r="H19" s="352"/>
      <c r="I19" s="352"/>
    </row>
    <row r="20" spans="1:9" s="154" customFormat="1" ht="19.5" customHeight="1" x14ac:dyDescent="0.2">
      <c r="A20" s="351"/>
      <c r="B20" s="352"/>
      <c r="C20" s="352"/>
      <c r="D20" s="352"/>
      <c r="E20" s="352"/>
      <c r="F20" s="352"/>
      <c r="G20" s="352"/>
      <c r="H20" s="352"/>
      <c r="I20" s="352"/>
    </row>
    <row r="21" spans="1:9" s="154" customFormat="1" ht="18" customHeight="1" x14ac:dyDescent="0.2">
      <c r="A21" s="351"/>
      <c r="B21" s="352"/>
      <c r="C21" s="352"/>
      <c r="D21" s="352"/>
      <c r="E21" s="352"/>
      <c r="F21" s="352"/>
      <c r="G21" s="352"/>
      <c r="H21" s="352"/>
      <c r="I21" s="352"/>
    </row>
    <row r="22" spans="1:9" s="154" customFormat="1" ht="12.75" customHeight="1" x14ac:dyDescent="0.2">
      <c r="A22" s="351"/>
      <c r="B22" s="352"/>
      <c r="C22" s="352"/>
      <c r="D22" s="352"/>
      <c r="E22" s="352"/>
      <c r="F22" s="352"/>
      <c r="G22" s="352"/>
      <c r="H22" s="352"/>
      <c r="I22" s="352"/>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30" t="s">
        <v>172</v>
      </c>
    </row>
    <row r="17" spans="1:8" x14ac:dyDescent="0.2">
      <c r="A17" s="330"/>
    </row>
    <row r="18" spans="1:8" x14ac:dyDescent="0.2">
      <c r="A18" s="89"/>
    </row>
    <row r="19" spans="1:8" s="154" customFormat="1" ht="12.75" customHeight="1" x14ac:dyDescent="0.2">
      <c r="A19" s="351" t="s">
        <v>223</v>
      </c>
      <c r="B19" s="352"/>
      <c r="C19" s="352"/>
      <c r="D19" s="352"/>
      <c r="E19" s="352"/>
      <c r="F19" s="352"/>
      <c r="G19" s="352"/>
      <c r="H19" s="352"/>
    </row>
    <row r="20" spans="1:8" s="154" customFormat="1" ht="19.5" customHeight="1" x14ac:dyDescent="0.2">
      <c r="A20" s="351"/>
      <c r="B20" s="352"/>
      <c r="C20" s="352"/>
      <c r="D20" s="352"/>
      <c r="E20" s="352"/>
      <c r="F20" s="352"/>
      <c r="G20" s="352"/>
      <c r="H20" s="352"/>
    </row>
    <row r="21" spans="1:8" s="154" customFormat="1" ht="18" customHeight="1" x14ac:dyDescent="0.2">
      <c r="A21" s="351"/>
      <c r="B21" s="352"/>
      <c r="C21" s="352"/>
      <c r="D21" s="352"/>
      <c r="E21" s="352"/>
      <c r="F21" s="352"/>
      <c r="G21" s="352"/>
      <c r="H21" s="352"/>
    </row>
    <row r="22" spans="1:8" s="154" customFormat="1" ht="12.75" customHeight="1" x14ac:dyDescent="0.2">
      <c r="A22" s="351"/>
      <c r="B22" s="352"/>
      <c r="C22" s="352"/>
      <c r="D22" s="352"/>
      <c r="E22" s="352"/>
      <c r="F22" s="352"/>
      <c r="G22" s="352"/>
      <c r="H22" s="352"/>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30" t="s">
        <v>172</v>
      </c>
    </row>
    <row r="17" spans="1:8" x14ac:dyDescent="0.2">
      <c r="A17" s="330"/>
    </row>
    <row r="18" spans="1:8" x14ac:dyDescent="0.2">
      <c r="A18" s="89"/>
    </row>
    <row r="19" spans="1:8" s="154" customFormat="1" ht="12.75" customHeight="1" x14ac:dyDescent="0.2">
      <c r="A19" s="351" t="s">
        <v>223</v>
      </c>
      <c r="B19" s="352"/>
      <c r="C19" s="352"/>
      <c r="D19" s="352"/>
      <c r="E19" s="352"/>
      <c r="F19" s="352"/>
      <c r="G19" s="352"/>
      <c r="H19" s="352"/>
    </row>
    <row r="20" spans="1:8" s="154" customFormat="1" ht="19.5" customHeight="1" x14ac:dyDescent="0.2">
      <c r="A20" s="351"/>
      <c r="B20" s="352"/>
      <c r="C20" s="352"/>
      <c r="D20" s="352"/>
      <c r="E20" s="352"/>
      <c r="F20" s="352"/>
      <c r="G20" s="352"/>
      <c r="H20" s="352"/>
    </row>
    <row r="21" spans="1:8" s="154" customFormat="1" ht="18" customHeight="1" x14ac:dyDescent="0.2">
      <c r="A21" s="351"/>
      <c r="B21" s="352"/>
      <c r="C21" s="352"/>
      <c r="D21" s="352"/>
      <c r="E21" s="352"/>
      <c r="F21" s="352"/>
      <c r="G21" s="352"/>
      <c r="H21" s="352"/>
    </row>
    <row r="22" spans="1:8" s="154" customFormat="1" ht="12.75" customHeight="1" x14ac:dyDescent="0.2">
      <c r="A22" s="351"/>
      <c r="B22" s="352"/>
      <c r="C22" s="352"/>
      <c r="D22" s="352"/>
      <c r="E22" s="352"/>
      <c r="F22" s="352"/>
      <c r="G22" s="352"/>
      <c r="H22" s="352"/>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77"/>
  <sheetViews>
    <sheetView showGridLines="0" zoomScaleNormal="100" workbookViewId="0">
      <pane xSplit="1" ySplit="4" topLeftCell="B5" activePane="bottomRight" state="frozen"/>
      <selection pane="topRight" activeCell="B1" sqref="B1"/>
      <selection pane="bottomLeft" activeCell="A5" sqref="A5"/>
      <selection pane="bottomRight" activeCell="BG3" sqref="BG3:BH58"/>
    </sheetView>
  </sheetViews>
  <sheetFormatPr defaultColWidth="10" defaultRowHeight="12.75" x14ac:dyDescent="0.2"/>
  <cols>
    <col min="1" max="1" width="36.7109375" style="32" customWidth="1"/>
    <col min="2" max="16384" width="10" style="32"/>
  </cols>
  <sheetData>
    <row r="1" spans="1:64" ht="27" customHeight="1" x14ac:dyDescent="0.2">
      <c r="A1" s="180" t="str">
        <f>'BAR BB| Open rates'!A1</f>
        <v>Сочи Марриотт Красная Поляна 5*/ Sochi Marriott Krasnaya Polyana 5*</v>
      </c>
    </row>
    <row r="2" spans="1:64" x14ac:dyDescent="0.2">
      <c r="A2" s="11" t="s">
        <v>200</v>
      </c>
    </row>
    <row r="3" spans="1:64" s="33" customFormat="1" ht="26.25" customHeight="1" x14ac:dyDescent="0.2">
      <c r="A3" s="64" t="s">
        <v>62</v>
      </c>
      <c r="B3" s="108">
        <f>'BAR BB| Open rates'!B3</f>
        <v>45953</v>
      </c>
      <c r="C3" s="108">
        <f>'BAR BB| Open rates'!C3</f>
        <v>45954</v>
      </c>
      <c r="D3" s="108">
        <f>'BAR BB| Open rates'!D3</f>
        <v>45955</v>
      </c>
      <c r="E3" s="108">
        <f>'BAR BB| Open rates'!E3</f>
        <v>45958</v>
      </c>
      <c r="F3" s="108">
        <f>'BAR BB| Open rates'!F3</f>
        <v>45959</v>
      </c>
      <c r="G3" s="108">
        <f>'BAR BB| Open rates'!G3</f>
        <v>45962</v>
      </c>
      <c r="H3" s="108">
        <f>'BAR BB| Open rates'!H3</f>
        <v>45965</v>
      </c>
      <c r="I3" s="108">
        <f>'BAR BB| Open rates'!I3</f>
        <v>45966</v>
      </c>
      <c r="J3" s="108">
        <f>'BAR BB| Open rates'!J3</f>
        <v>45968</v>
      </c>
      <c r="K3" s="108">
        <f>'BAR BB| Open rates'!K3</f>
        <v>45970</v>
      </c>
      <c r="L3" s="108">
        <f>'BAR BB| Open rates'!L3</f>
        <v>45975</v>
      </c>
      <c r="M3" s="108">
        <f>'BAR BB| Open rates'!M3</f>
        <v>45977</v>
      </c>
      <c r="N3" s="108">
        <f>'BAR BB| Open rates'!N3</f>
        <v>45982</v>
      </c>
      <c r="O3" s="108">
        <f>'BAR BB| Open rates'!O3</f>
        <v>45984</v>
      </c>
      <c r="P3" s="108">
        <f>'BAR BB| Open rates'!P3</f>
        <v>45989</v>
      </c>
      <c r="Q3" s="108">
        <f>'BAR BB| Open rates'!Q3</f>
        <v>45991</v>
      </c>
      <c r="R3" s="108">
        <f>'BAR BB| Open rates'!R3</f>
        <v>45992</v>
      </c>
      <c r="S3" s="108">
        <f>'BAR BB| Open rates'!S3</f>
        <v>45996</v>
      </c>
      <c r="T3" s="108">
        <f>'BAR BB| Open rates'!T3</f>
        <v>45998</v>
      </c>
      <c r="U3" s="108">
        <f>'BAR BB| Open rates'!U3</f>
        <v>46003</v>
      </c>
      <c r="V3" s="108">
        <f>'BAR BB| Open rates'!V3</f>
        <v>46004</v>
      </c>
      <c r="W3" s="108">
        <f>'BAR BB| Open rates'!W3</f>
        <v>46010</v>
      </c>
      <c r="X3" s="108">
        <f>'BAR BB| Open rates'!X3</f>
        <v>46017</v>
      </c>
      <c r="Y3" s="108">
        <f>'BAR BB| Open rates'!Y3</f>
        <v>46020</v>
      </c>
      <c r="Z3" s="108">
        <f>'BAR BB| Open rates'!Z3</f>
        <v>46021</v>
      </c>
      <c r="AA3" s="108">
        <f>'BAR BB| Open rates'!AA3</f>
        <v>46022</v>
      </c>
      <c r="AB3" s="108">
        <f>'BAR BB| Open rates'!AB3</f>
        <v>46023</v>
      </c>
      <c r="AC3" s="108">
        <f>'BAR BB| Open rates'!AC3</f>
        <v>46028</v>
      </c>
      <c r="AD3" s="108">
        <f>'BAR BB| Open rates'!AD3</f>
        <v>46030</v>
      </c>
      <c r="AE3" s="108">
        <f>'BAR BB| Open rates'!AE3</f>
        <v>46031</v>
      </c>
      <c r="AF3" s="108">
        <f>'BAR BB| Open rates'!AF3</f>
        <v>46032</v>
      </c>
      <c r="AG3" s="108">
        <f>'BAR BB| Open rates'!AG3</f>
        <v>46033</v>
      </c>
      <c r="AH3" s="108">
        <f>'BAR BB| Open rates'!AH3</f>
        <v>46038</v>
      </c>
      <c r="AI3" s="108">
        <f>'BAR BB| Open rates'!AI3</f>
        <v>45675</v>
      </c>
      <c r="AJ3" s="108">
        <f>'BAR BB| Open rates'!AJ3</f>
        <v>46041</v>
      </c>
      <c r="AK3" s="108">
        <f>'BAR BB| Open rates'!AK3</f>
        <v>46045</v>
      </c>
      <c r="AL3" s="108">
        <f>'BAR BB| Open rates'!AL3</f>
        <v>46047</v>
      </c>
      <c r="AM3" s="108">
        <f>'BAR BB| Open rates'!AM3</f>
        <v>46049</v>
      </c>
      <c r="AN3" s="108">
        <f>'BAR BB| Open rates'!AN3</f>
        <v>46052</v>
      </c>
      <c r="AO3" s="108">
        <f>'BAR BB| Open rates'!AO3</f>
        <v>46054</v>
      </c>
      <c r="AP3" s="108">
        <f>'BAR BB| Open rates'!AP3</f>
        <v>46056</v>
      </c>
      <c r="AQ3" s="108">
        <f>'BAR BB| Open rates'!AQ3</f>
        <v>46058</v>
      </c>
      <c r="AR3" s="108">
        <f>'BAR BB| Open rates'!AR3</f>
        <v>46059</v>
      </c>
      <c r="AS3" s="108">
        <f>'BAR BB| Open rates'!AS3</f>
        <v>46061</v>
      </c>
      <c r="AT3" s="108">
        <f>'BAR BB| Open rates'!AT3</f>
        <v>46066</v>
      </c>
      <c r="AU3" s="108">
        <f>'BAR BB| Open rates'!AU3</f>
        <v>46068</v>
      </c>
      <c r="AV3" s="108">
        <f>'BAR BB| Open rates'!AV3</f>
        <v>46072</v>
      </c>
      <c r="AW3" s="108">
        <f>'BAR BB| Open rates'!AW3</f>
        <v>46077</v>
      </c>
      <c r="AX3" s="108">
        <f>'BAR BB| Open rates'!AX3</f>
        <v>46078</v>
      </c>
      <c r="AY3" s="108">
        <f>'BAR BB| Open rates'!AY3</f>
        <v>46082</v>
      </c>
      <c r="AZ3" s="108">
        <f>'BAR BB| Open rates'!AZ3</f>
        <v>46087</v>
      </c>
      <c r="BA3" s="108">
        <f>'BAR BB| Open rates'!BA3</f>
        <v>46091</v>
      </c>
      <c r="BB3" s="108">
        <f>'BAR BB| Open rates'!BB3</f>
        <v>46096</v>
      </c>
      <c r="BC3" s="108">
        <f>'BAR BB| Open rates'!BC3</f>
        <v>46101</v>
      </c>
      <c r="BD3" s="108">
        <f>'BAR BB| Open rates'!BD3</f>
        <v>46103</v>
      </c>
      <c r="BE3" s="108">
        <f>'BAR BB| Open rates'!BE3</f>
        <v>46113</v>
      </c>
      <c r="BF3" s="108">
        <f>'BAR BB| Open rates'!BF3</f>
        <v>46118</v>
      </c>
      <c r="BG3" s="108">
        <f>'BAR BB| Open rates'!BG3</f>
        <v>46124</v>
      </c>
      <c r="BH3" s="108">
        <f>'BAR BB| Open rates'!BH3</f>
        <v>46125</v>
      </c>
      <c r="BI3" s="108">
        <f>'BAR BB| Open rates'!BI3</f>
        <v>46131</v>
      </c>
      <c r="BJ3" s="108">
        <f>'BAR BB| Open rates'!BJ3</f>
        <v>46136</v>
      </c>
      <c r="BK3" s="108">
        <f>'BAR BB| Open rates'!BK3</f>
        <v>46138</v>
      </c>
      <c r="BL3" s="108">
        <f>'BAR BB| Open rates'!BL3</f>
        <v>46142</v>
      </c>
    </row>
    <row r="4" spans="1:64" s="33" customFormat="1" ht="26.25" customHeight="1" x14ac:dyDescent="0.2">
      <c r="A4" s="49"/>
      <c r="B4" s="108">
        <f>'BAR BB| Open rates'!B4</f>
        <v>45953</v>
      </c>
      <c r="C4" s="108">
        <f>'BAR BB| Open rates'!C4</f>
        <v>45954</v>
      </c>
      <c r="D4" s="108">
        <f>'BAR BB| Open rates'!D4</f>
        <v>45957</v>
      </c>
      <c r="E4" s="108">
        <f>'BAR BB| Open rates'!E4</f>
        <v>45958</v>
      </c>
      <c r="F4" s="108">
        <f>'BAR BB| Open rates'!F4</f>
        <v>45961</v>
      </c>
      <c r="G4" s="108">
        <f>'BAR BB| Open rates'!G4</f>
        <v>45964</v>
      </c>
      <c r="H4" s="108">
        <f>'BAR BB| Open rates'!H4</f>
        <v>45965</v>
      </c>
      <c r="I4" s="108">
        <f>'BAR BB| Open rates'!I4</f>
        <v>45967</v>
      </c>
      <c r="J4" s="108">
        <f>'BAR BB| Open rates'!J4</f>
        <v>45969</v>
      </c>
      <c r="K4" s="108">
        <f>'BAR BB| Open rates'!K4</f>
        <v>45974</v>
      </c>
      <c r="L4" s="108">
        <f>'BAR BB| Open rates'!L4</f>
        <v>45976</v>
      </c>
      <c r="M4" s="108">
        <f>'BAR BB| Open rates'!M4</f>
        <v>45981</v>
      </c>
      <c r="N4" s="108">
        <f>'BAR BB| Open rates'!N4</f>
        <v>45983</v>
      </c>
      <c r="O4" s="108">
        <f>'BAR BB| Open rates'!O4</f>
        <v>45988</v>
      </c>
      <c r="P4" s="108">
        <f>'BAR BB| Open rates'!P4</f>
        <v>45990</v>
      </c>
      <c r="Q4" s="108">
        <f>'BAR BB| Open rates'!Q4</f>
        <v>45991</v>
      </c>
      <c r="R4" s="108">
        <f>'BAR BB| Open rates'!R4</f>
        <v>45995</v>
      </c>
      <c r="S4" s="108">
        <f>'BAR BB| Open rates'!S4</f>
        <v>45997</v>
      </c>
      <c r="T4" s="108">
        <f>'BAR BB| Open rates'!T4</f>
        <v>46002</v>
      </c>
      <c r="U4" s="108">
        <f>'BAR BB| Open rates'!U4</f>
        <v>46003</v>
      </c>
      <c r="V4" s="108">
        <f>'BAR BB| Open rates'!V4</f>
        <v>46009</v>
      </c>
      <c r="W4" s="108">
        <f>'BAR BB| Open rates'!W4</f>
        <v>46016</v>
      </c>
      <c r="X4" s="108">
        <f>'BAR BB| Open rates'!X4</f>
        <v>46019</v>
      </c>
      <c r="Y4" s="108">
        <f>'BAR BB| Open rates'!Y4</f>
        <v>46020</v>
      </c>
      <c r="Z4" s="108">
        <f>'BAR BB| Open rates'!Z4</f>
        <v>46021</v>
      </c>
      <c r="AA4" s="108">
        <f>'BAR BB| Open rates'!AA4</f>
        <v>46022</v>
      </c>
      <c r="AB4" s="108">
        <f>'BAR BB| Open rates'!AB4</f>
        <v>46027</v>
      </c>
      <c r="AC4" s="108">
        <f>'BAR BB| Open rates'!AC4</f>
        <v>46029</v>
      </c>
      <c r="AD4" s="108">
        <f>'BAR BB| Open rates'!AD4</f>
        <v>46030</v>
      </c>
      <c r="AE4" s="108">
        <f>'BAR BB| Open rates'!AE4</f>
        <v>46031</v>
      </c>
      <c r="AF4" s="108">
        <f>'BAR BB| Open rates'!AF4</f>
        <v>46032</v>
      </c>
      <c r="AG4" s="108">
        <f>'BAR BB| Open rates'!AG4</f>
        <v>46037</v>
      </c>
      <c r="AH4" s="108">
        <f>'BAR BB| Open rates'!AH4</f>
        <v>46039</v>
      </c>
      <c r="AI4" s="108">
        <f>'BAR BB| Open rates'!AI4</f>
        <v>45675</v>
      </c>
      <c r="AJ4" s="108">
        <f>'BAR BB| Open rates'!AJ4</f>
        <v>46044</v>
      </c>
      <c r="AK4" s="108">
        <f>'BAR BB| Open rates'!AK4</f>
        <v>46046</v>
      </c>
      <c r="AL4" s="108">
        <f>'BAR BB| Open rates'!AL4</f>
        <v>46048</v>
      </c>
      <c r="AM4" s="108">
        <f>'BAR BB| Open rates'!AM4</f>
        <v>46051</v>
      </c>
      <c r="AN4" s="108">
        <f>'BAR BB| Open rates'!AN4</f>
        <v>46053</v>
      </c>
      <c r="AO4" s="108">
        <f>'BAR BB| Open rates'!AO4</f>
        <v>46055</v>
      </c>
      <c r="AP4" s="108">
        <f>'BAR BB| Open rates'!AP4</f>
        <v>46057</v>
      </c>
      <c r="AQ4" s="108">
        <f>'BAR BB| Open rates'!AQ4</f>
        <v>46058</v>
      </c>
      <c r="AR4" s="108">
        <f>'BAR BB| Open rates'!AR4</f>
        <v>46060</v>
      </c>
      <c r="AS4" s="108">
        <f>'BAR BB| Open rates'!AS4</f>
        <v>46065</v>
      </c>
      <c r="AT4" s="108">
        <f>'BAR BB| Open rates'!AT4</f>
        <v>46067</v>
      </c>
      <c r="AU4" s="108">
        <f>'BAR BB| Open rates'!AU4</f>
        <v>46071</v>
      </c>
      <c r="AV4" s="108">
        <f>'BAR BB| Open rates'!AV4</f>
        <v>46076</v>
      </c>
      <c r="AW4" s="108">
        <f>'BAR BB| Open rates'!AW4</f>
        <v>46077</v>
      </c>
      <c r="AX4" s="108">
        <f>'BAR BB| Open rates'!AX4</f>
        <v>46081</v>
      </c>
      <c r="AY4" s="108">
        <f>'BAR BB| Open rates'!AY4</f>
        <v>46086</v>
      </c>
      <c r="AZ4" s="108">
        <f>'BAR BB| Open rates'!AZ4</f>
        <v>46090</v>
      </c>
      <c r="BA4" s="108">
        <f>'BAR BB| Open rates'!BA4</f>
        <v>46095</v>
      </c>
      <c r="BB4" s="108">
        <f>'BAR BB| Open rates'!BB4</f>
        <v>46100</v>
      </c>
      <c r="BC4" s="108">
        <f>'BAR BB| Open rates'!BC4</f>
        <v>46102</v>
      </c>
      <c r="BD4" s="108">
        <f>'BAR BB| Open rates'!BD4</f>
        <v>46112</v>
      </c>
      <c r="BE4" s="108">
        <f>'BAR BB| Open rates'!BE4</f>
        <v>46117</v>
      </c>
      <c r="BF4" s="108">
        <f>'BAR BB| Open rates'!BF4</f>
        <v>46123</v>
      </c>
      <c r="BG4" s="108">
        <f>'BAR BB| Open rates'!BG4</f>
        <v>46124</v>
      </c>
      <c r="BH4" s="108">
        <f>'BAR BB| Open rates'!BH4</f>
        <v>46130</v>
      </c>
      <c r="BI4" s="108">
        <f>'BAR BB| Open rates'!BI4</f>
        <v>46135</v>
      </c>
      <c r="BJ4" s="108">
        <f>'BAR BB| Open rates'!BJ4</f>
        <v>46137</v>
      </c>
      <c r="BK4" s="108">
        <f>'BAR BB| Open rates'!BK4</f>
        <v>46141</v>
      </c>
      <c r="BL4" s="108">
        <f>'BAR BB| Open rates'!BL4</f>
        <v>46142</v>
      </c>
    </row>
    <row r="5" spans="1:64" s="36" customFormat="1" ht="12" customHeight="1" x14ac:dyDescent="0.2">
      <c r="A5" s="184" t="s">
        <v>63</v>
      </c>
    </row>
    <row r="6" spans="1:64" s="36" customFormat="1" ht="12" customHeight="1" x14ac:dyDescent="0.2">
      <c r="A6" s="183">
        <v>1</v>
      </c>
      <c r="B6" s="43">
        <f>'BAR BB| Open rates'!B6*0.82</f>
        <v>24436</v>
      </c>
      <c r="C6" s="43">
        <f>'BAR BB| Open rates'!C6*0.82</f>
        <v>21156</v>
      </c>
      <c r="D6" s="43">
        <f>'BAR BB| Open rates'!D6*0.82</f>
        <v>21156</v>
      </c>
      <c r="E6" s="43">
        <f>'BAR BB| Open rates'!E6*0.82</f>
        <v>24436</v>
      </c>
      <c r="F6" s="43">
        <f>'BAR BB| Open rates'!F6*0.82</f>
        <v>21156</v>
      </c>
      <c r="G6" s="43">
        <f>'BAR BB| Open rates'!G6*0.82</f>
        <v>21156</v>
      </c>
      <c r="H6" s="43">
        <f>'BAR BB| Open rates'!H6*0.82</f>
        <v>15415.999999999998</v>
      </c>
      <c r="I6" s="43">
        <f>'BAR BB| Open rates'!I6*0.82</f>
        <v>13612</v>
      </c>
      <c r="J6" s="43">
        <f>'BAR BB| Open rates'!J6*0.82</f>
        <v>12218</v>
      </c>
      <c r="K6" s="43">
        <f>'BAR BB| Open rates'!K6*0.82</f>
        <v>10578</v>
      </c>
      <c r="L6" s="43">
        <f>'BAR BB| Open rates'!L6*0.82</f>
        <v>12218</v>
      </c>
      <c r="M6" s="43">
        <f>'BAR BB| Open rates'!M6*0.82</f>
        <v>10578</v>
      </c>
      <c r="N6" s="43">
        <f>'BAR BB| Open rates'!N6*0.82</f>
        <v>12218</v>
      </c>
      <c r="O6" s="43">
        <f>'BAR BB| Open rates'!O6*0.82</f>
        <v>10578</v>
      </c>
      <c r="P6" s="43">
        <f>'BAR BB| Open rates'!P6*0.82</f>
        <v>12218</v>
      </c>
      <c r="Q6" s="43">
        <f>'BAR BB| Open rates'!Q6*0.82</f>
        <v>10578</v>
      </c>
      <c r="R6" s="43">
        <f>'BAR BB| Open rates'!R6*0.82</f>
        <v>10578</v>
      </c>
      <c r="S6" s="43">
        <f>'BAR BB| Open rates'!S6*0.82</f>
        <v>12218</v>
      </c>
      <c r="T6" s="43">
        <f>'BAR BB| Open rates'!T6*0.82</f>
        <v>10578</v>
      </c>
      <c r="U6" s="43">
        <f>'BAR BB| Open rates'!U6*0.82</f>
        <v>12218</v>
      </c>
      <c r="V6" s="43">
        <f>'BAR BB| Open rates'!V6*0.82</f>
        <v>12218</v>
      </c>
      <c r="W6" s="43">
        <f>'BAR BB| Open rates'!W6*0.82</f>
        <v>15415.999999999998</v>
      </c>
      <c r="X6" s="43">
        <f>'BAR BB| Open rates'!X6*0.82</f>
        <v>21156</v>
      </c>
      <c r="Y6" s="43">
        <f>'BAR BB| Open rates'!Y6*0.82</f>
        <v>32717.999999999996</v>
      </c>
      <c r="Z6" s="43">
        <f>'BAR BB| Open rates'!Z6*0.82</f>
        <v>49036</v>
      </c>
      <c r="AA6" s="43">
        <f>'BAR BB| Open rates'!AA6*0.82</f>
        <v>57236</v>
      </c>
      <c r="AB6" s="43">
        <f>'BAR BB| Open rates'!AB6*0.82</f>
        <v>65517.999999999993</v>
      </c>
      <c r="AC6" s="43">
        <f>'BAR BB| Open rates'!AC6*0.82</f>
        <v>59450</v>
      </c>
      <c r="AD6" s="43">
        <f>'BAR BB| Open rates'!AD6*0.82</f>
        <v>57236</v>
      </c>
      <c r="AE6" s="43">
        <f>'BAR BB| Open rates'!AE6*0.82</f>
        <v>57236</v>
      </c>
      <c r="AF6" s="43">
        <f>'BAR BB| Open rates'!AF6*0.82</f>
        <v>49036</v>
      </c>
      <c r="AG6" s="43">
        <f>'BAR BB| Open rates'!AG6*0.82</f>
        <v>18696</v>
      </c>
      <c r="AH6" s="43">
        <f>'BAR BB| Open rates'!AH6*0.82</f>
        <v>22796</v>
      </c>
      <c r="AI6" s="43">
        <f>'BAR BB| Open rates'!AI6*0.82</f>
        <v>21156</v>
      </c>
      <c r="AJ6" s="43">
        <f>'BAR BB| Open rates'!AJ6*0.82</f>
        <v>18696</v>
      </c>
      <c r="AK6" s="43">
        <f>'BAR BB| Open rates'!AK6*0.82</f>
        <v>21156</v>
      </c>
      <c r="AL6" s="43">
        <f>'BAR BB| Open rates'!AL6*0.82</f>
        <v>18696</v>
      </c>
      <c r="AM6" s="43">
        <f>'BAR BB| Open rates'!AM6*0.82</f>
        <v>21156</v>
      </c>
      <c r="AN6" s="43">
        <f>'BAR BB| Open rates'!AN6*0.82</f>
        <v>26896</v>
      </c>
      <c r="AO6" s="43">
        <f>'BAR BB| Open rates'!AO6*0.82</f>
        <v>29356</v>
      </c>
      <c r="AP6" s="43">
        <f>'BAR BB| Open rates'!AP6*0.82</f>
        <v>29356</v>
      </c>
      <c r="AQ6" s="43">
        <f>'BAR BB| Open rates'!AQ6*0.82</f>
        <v>29356</v>
      </c>
      <c r="AR6" s="43">
        <f>'BAR BB| Open rates'!AR6*0.82</f>
        <v>31733.999999999996</v>
      </c>
      <c r="AS6" s="43">
        <f>'BAR BB| Open rates'!AS6*0.82</f>
        <v>29356</v>
      </c>
      <c r="AT6" s="43">
        <f>'BAR BB| Open rates'!AT6*0.82</f>
        <v>31733.999999999996</v>
      </c>
      <c r="AU6" s="43">
        <f>'BAR BB| Open rates'!AU6*0.82</f>
        <v>29356</v>
      </c>
      <c r="AV6" s="43">
        <f>'BAR BB| Open rates'!AV6*0.82</f>
        <v>42804</v>
      </c>
      <c r="AW6" s="43">
        <f>'BAR BB| Open rates'!AW6*0.82</f>
        <v>39852</v>
      </c>
      <c r="AX6" s="43">
        <f>'BAR BB| Open rates'!AX6*0.82</f>
        <v>24436</v>
      </c>
      <c r="AY6" s="43">
        <f>'BAR BB| Open rates'!AY6*0.82</f>
        <v>21156</v>
      </c>
      <c r="AZ6" s="43">
        <f>'BAR BB| Open rates'!AZ6*0.82</f>
        <v>24436</v>
      </c>
      <c r="BA6" s="43">
        <f>'BAR BB| Open rates'!BA6*0.82</f>
        <v>17056</v>
      </c>
      <c r="BB6" s="43">
        <f>'BAR BB| Open rates'!BB6*0.82</f>
        <v>15415.999999999998</v>
      </c>
      <c r="BC6" s="43">
        <f>'BAR BB| Open rates'!BC6*0.82</f>
        <v>17056</v>
      </c>
      <c r="BD6" s="43">
        <f>'BAR BB| Open rates'!BD6*0.82</f>
        <v>15415.999999999998</v>
      </c>
      <c r="BE6" s="43">
        <f>'BAR BB| Open rates'!BE6*0.82</f>
        <v>13612</v>
      </c>
      <c r="BF6" s="43">
        <f>'BAR BB| Open rates'!BF6*0.82</f>
        <v>12218</v>
      </c>
      <c r="BG6" s="43">
        <f>'BAR BB| Open rates'!BG6*0.82</f>
        <v>10578</v>
      </c>
      <c r="BH6" s="43">
        <f>'BAR BB| Open rates'!BH6*0.82</f>
        <v>10578</v>
      </c>
      <c r="BI6" s="43">
        <f>'BAR BB| Open rates'!BI6*0.82</f>
        <v>9758</v>
      </c>
      <c r="BJ6" s="43">
        <f>'BAR BB| Open rates'!BJ6*0.82</f>
        <v>10578</v>
      </c>
      <c r="BK6" s="43">
        <f>'BAR BB| Open rates'!BK6*0.82</f>
        <v>9758</v>
      </c>
      <c r="BL6" s="43">
        <f>'BAR BB| Open rates'!BL6*0.82</f>
        <v>10578</v>
      </c>
    </row>
    <row r="7" spans="1:64" s="36" customFormat="1" ht="12" customHeight="1" x14ac:dyDescent="0.2">
      <c r="A7" s="183">
        <v>2</v>
      </c>
      <c r="B7" s="43">
        <f>'BAR BB| Open rates'!B7*0.82</f>
        <v>26486</v>
      </c>
      <c r="C7" s="43">
        <f>'BAR BB| Open rates'!C7*0.82</f>
        <v>23206</v>
      </c>
      <c r="D7" s="43">
        <f>'BAR BB| Open rates'!D7*0.82</f>
        <v>23206</v>
      </c>
      <c r="E7" s="43">
        <f>'BAR BB| Open rates'!E7*0.82</f>
        <v>26486</v>
      </c>
      <c r="F7" s="43">
        <f>'BAR BB| Open rates'!F7*0.82</f>
        <v>23206</v>
      </c>
      <c r="G7" s="43">
        <f>'BAR BB| Open rates'!G7*0.82</f>
        <v>23206</v>
      </c>
      <c r="H7" s="43">
        <f>'BAR BB| Open rates'!H7*0.82</f>
        <v>17466</v>
      </c>
      <c r="I7" s="43">
        <f>'BAR BB| Open rates'!I7*0.82</f>
        <v>15661.999999999998</v>
      </c>
      <c r="J7" s="43">
        <f>'BAR BB| Open rates'!J7*0.82</f>
        <v>14268</v>
      </c>
      <c r="K7" s="43">
        <f>'BAR BB| Open rates'!K7*0.82</f>
        <v>12628</v>
      </c>
      <c r="L7" s="43">
        <f>'BAR BB| Open rates'!L7*0.82</f>
        <v>14268</v>
      </c>
      <c r="M7" s="43">
        <f>'BAR BB| Open rates'!M7*0.82</f>
        <v>12628</v>
      </c>
      <c r="N7" s="43">
        <f>'BAR BB| Open rates'!N7*0.82</f>
        <v>14268</v>
      </c>
      <c r="O7" s="43">
        <f>'BAR BB| Open rates'!O7*0.82</f>
        <v>12628</v>
      </c>
      <c r="P7" s="43">
        <f>'BAR BB| Open rates'!P7*0.82</f>
        <v>14268</v>
      </c>
      <c r="Q7" s="43">
        <f>'BAR BB| Open rates'!Q7*0.82</f>
        <v>12628</v>
      </c>
      <c r="R7" s="43">
        <f>'BAR BB| Open rates'!R7*0.82</f>
        <v>12628</v>
      </c>
      <c r="S7" s="43">
        <f>'BAR BB| Open rates'!S7*0.82</f>
        <v>14268</v>
      </c>
      <c r="T7" s="43">
        <f>'BAR BB| Open rates'!T7*0.82</f>
        <v>12628</v>
      </c>
      <c r="U7" s="43">
        <f>'BAR BB| Open rates'!U7*0.82</f>
        <v>14268</v>
      </c>
      <c r="V7" s="43">
        <f>'BAR BB| Open rates'!V7*0.82</f>
        <v>14268</v>
      </c>
      <c r="W7" s="43">
        <f>'BAR BB| Open rates'!W7*0.82</f>
        <v>17466</v>
      </c>
      <c r="X7" s="43">
        <f>'BAR BB| Open rates'!X7*0.82</f>
        <v>23616</v>
      </c>
      <c r="Y7" s="43">
        <f>'BAR BB| Open rates'!Y7*0.82</f>
        <v>35178</v>
      </c>
      <c r="Z7" s="43">
        <f>'BAR BB| Open rates'!Z7*0.82</f>
        <v>51496</v>
      </c>
      <c r="AA7" s="43">
        <f>'BAR BB| Open rates'!AA7*0.82</f>
        <v>59696</v>
      </c>
      <c r="AB7" s="43">
        <f>'BAR BB| Open rates'!AB7*0.82</f>
        <v>67978</v>
      </c>
      <c r="AC7" s="43">
        <f>'BAR BB| Open rates'!AC7*0.82</f>
        <v>61909.999999999993</v>
      </c>
      <c r="AD7" s="43">
        <f>'BAR BB| Open rates'!AD7*0.82</f>
        <v>59696</v>
      </c>
      <c r="AE7" s="43">
        <f>'BAR BB| Open rates'!AE7*0.82</f>
        <v>59696</v>
      </c>
      <c r="AF7" s="43">
        <f>'BAR BB| Open rates'!AF7*0.82</f>
        <v>51496</v>
      </c>
      <c r="AG7" s="43">
        <f>'BAR BB| Open rates'!AG7*0.82</f>
        <v>21156</v>
      </c>
      <c r="AH7" s="43">
        <f>'BAR BB| Open rates'!AH7*0.82</f>
        <v>25256</v>
      </c>
      <c r="AI7" s="43">
        <f>'BAR BB| Open rates'!AI7*0.82</f>
        <v>23616</v>
      </c>
      <c r="AJ7" s="43">
        <f>'BAR BB| Open rates'!AJ7*0.82</f>
        <v>21156</v>
      </c>
      <c r="AK7" s="43">
        <f>'BAR BB| Open rates'!AK7*0.82</f>
        <v>23616</v>
      </c>
      <c r="AL7" s="43">
        <f>'BAR BB| Open rates'!AL7*0.82</f>
        <v>21156</v>
      </c>
      <c r="AM7" s="43">
        <f>'BAR BB| Open rates'!AM7*0.82</f>
        <v>23616</v>
      </c>
      <c r="AN7" s="43">
        <f>'BAR BB| Open rates'!AN7*0.82</f>
        <v>29356</v>
      </c>
      <c r="AO7" s="43">
        <f>'BAR BB| Open rates'!AO7*0.82</f>
        <v>31815.999999999996</v>
      </c>
      <c r="AP7" s="43">
        <f>'BAR BB| Open rates'!AP7*0.82</f>
        <v>31815.999999999996</v>
      </c>
      <c r="AQ7" s="43">
        <f>'BAR BB| Open rates'!AQ7*0.82</f>
        <v>31815.999999999996</v>
      </c>
      <c r="AR7" s="43">
        <f>'BAR BB| Open rates'!AR7*0.82</f>
        <v>34194</v>
      </c>
      <c r="AS7" s="43">
        <f>'BAR BB| Open rates'!AS7*0.82</f>
        <v>31815.999999999996</v>
      </c>
      <c r="AT7" s="43">
        <f>'BAR BB| Open rates'!AT7*0.82</f>
        <v>34194</v>
      </c>
      <c r="AU7" s="43">
        <f>'BAR BB| Open rates'!AU7*0.82</f>
        <v>31815.999999999996</v>
      </c>
      <c r="AV7" s="43">
        <f>'BAR BB| Open rates'!AV7*0.82</f>
        <v>45264</v>
      </c>
      <c r="AW7" s="43">
        <f>'BAR BB| Open rates'!AW7*0.82</f>
        <v>42312</v>
      </c>
      <c r="AX7" s="43">
        <f>'BAR BB| Open rates'!AX7*0.82</f>
        <v>26896</v>
      </c>
      <c r="AY7" s="43">
        <f>'BAR BB| Open rates'!AY7*0.82</f>
        <v>23616</v>
      </c>
      <c r="AZ7" s="43">
        <f>'BAR BB| Open rates'!AZ7*0.82</f>
        <v>26896</v>
      </c>
      <c r="BA7" s="43">
        <f>'BAR BB| Open rates'!BA7*0.82</f>
        <v>19516</v>
      </c>
      <c r="BB7" s="43">
        <f>'BAR BB| Open rates'!BB7*0.82</f>
        <v>17876</v>
      </c>
      <c r="BC7" s="43">
        <f>'BAR BB| Open rates'!BC7*0.82</f>
        <v>19516</v>
      </c>
      <c r="BD7" s="43">
        <f>'BAR BB| Open rates'!BD7*0.82</f>
        <v>17876</v>
      </c>
      <c r="BE7" s="43">
        <f>'BAR BB| Open rates'!BE7*0.82</f>
        <v>16071.999999999998</v>
      </c>
      <c r="BF7" s="43">
        <f>'BAR BB| Open rates'!BF7*0.82</f>
        <v>14678</v>
      </c>
      <c r="BG7" s="43">
        <f>'BAR BB| Open rates'!BG7*0.82</f>
        <v>13038</v>
      </c>
      <c r="BH7" s="43">
        <f>'BAR BB| Open rates'!BH7*0.82</f>
        <v>13038</v>
      </c>
      <c r="BI7" s="43">
        <f>'BAR BB| Open rates'!BI7*0.82</f>
        <v>12218</v>
      </c>
      <c r="BJ7" s="43">
        <f>'BAR BB| Open rates'!BJ7*0.82</f>
        <v>13038</v>
      </c>
      <c r="BK7" s="43">
        <f>'BAR BB| Open rates'!BK7*0.82</f>
        <v>12218</v>
      </c>
      <c r="BL7" s="43">
        <f>'BAR BB| Open rates'!BL7*0.82</f>
        <v>13038</v>
      </c>
    </row>
    <row r="8" spans="1:6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s="36" customFormat="1" ht="12" customHeight="1" x14ac:dyDescent="0.2">
      <c r="A9" s="237">
        <v>1</v>
      </c>
      <c r="B9" s="43">
        <f>'BAR BB| Open rates'!B9*0.82</f>
        <v>26896</v>
      </c>
      <c r="C9" s="43">
        <f>'BAR BB| Open rates'!C9*0.82</f>
        <v>23616</v>
      </c>
      <c r="D9" s="43">
        <f>'BAR BB| Open rates'!D9*0.82</f>
        <v>23616</v>
      </c>
      <c r="E9" s="43">
        <f>'BAR BB| Open rates'!E9*0.82</f>
        <v>26896</v>
      </c>
      <c r="F9" s="43">
        <f>'BAR BB| Open rates'!F9*0.82</f>
        <v>23616</v>
      </c>
      <c r="G9" s="43">
        <f>'BAR BB| Open rates'!G9*0.82</f>
        <v>23616</v>
      </c>
      <c r="H9" s="43">
        <f>'BAR BB| Open rates'!H9*0.82</f>
        <v>17876</v>
      </c>
      <c r="I9" s="43">
        <f>'BAR BB| Open rates'!I9*0.82</f>
        <v>16071.999999999998</v>
      </c>
      <c r="J9" s="43">
        <f>'BAR BB| Open rates'!J9*0.82</f>
        <v>14678</v>
      </c>
      <c r="K9" s="43">
        <f>'BAR BB| Open rates'!K9*0.82</f>
        <v>13038</v>
      </c>
      <c r="L9" s="43">
        <f>'BAR BB| Open rates'!L9*0.82</f>
        <v>14678</v>
      </c>
      <c r="M9" s="43">
        <f>'BAR BB| Open rates'!M9*0.82</f>
        <v>13038</v>
      </c>
      <c r="N9" s="43">
        <f>'BAR BB| Open rates'!N9*0.82</f>
        <v>14678</v>
      </c>
      <c r="O9" s="43">
        <f>'BAR BB| Open rates'!O9*0.82</f>
        <v>13038</v>
      </c>
      <c r="P9" s="43">
        <f>'BAR BB| Open rates'!P9*0.82</f>
        <v>14678</v>
      </c>
      <c r="Q9" s="43">
        <f>'BAR BB| Open rates'!Q9*0.82</f>
        <v>13038</v>
      </c>
      <c r="R9" s="43">
        <f>'BAR BB| Open rates'!R9*0.82</f>
        <v>13038</v>
      </c>
      <c r="S9" s="43">
        <f>'BAR BB| Open rates'!S9*0.82</f>
        <v>14678</v>
      </c>
      <c r="T9" s="43">
        <f>'BAR BB| Open rates'!T9*0.82</f>
        <v>13038</v>
      </c>
      <c r="U9" s="43">
        <f>'BAR BB| Open rates'!U9*0.82</f>
        <v>14678</v>
      </c>
      <c r="V9" s="43">
        <f>'BAR BB| Open rates'!V9*0.82</f>
        <v>14678</v>
      </c>
      <c r="W9" s="43">
        <f>'BAR BB| Open rates'!W9*0.82</f>
        <v>17876</v>
      </c>
      <c r="X9" s="43">
        <f>'BAR BB| Open rates'!X9*0.82</f>
        <v>23616</v>
      </c>
      <c r="Y9" s="43">
        <f>'BAR BB| Open rates'!Y9*0.82</f>
        <v>40918</v>
      </c>
      <c r="Z9" s="43">
        <f>'BAR BB| Open rates'!Z9*0.82</f>
        <v>57236</v>
      </c>
      <c r="AA9" s="43">
        <f>'BAR BB| Open rates'!AA9*0.82</f>
        <v>65435.999999999993</v>
      </c>
      <c r="AB9" s="43">
        <f>'BAR BB| Open rates'!AB9*0.82</f>
        <v>73718</v>
      </c>
      <c r="AC9" s="43">
        <f>'BAR BB| Open rates'!AC9*0.82</f>
        <v>67650</v>
      </c>
      <c r="AD9" s="43">
        <f>'BAR BB| Open rates'!AD9*0.82</f>
        <v>65435.999999999993</v>
      </c>
      <c r="AE9" s="43">
        <f>'BAR BB| Open rates'!AE9*0.82</f>
        <v>59696</v>
      </c>
      <c r="AF9" s="43">
        <f>'BAR BB| Open rates'!AF9*0.82</f>
        <v>51496</v>
      </c>
      <c r="AG9" s="43">
        <f>'BAR BB| Open rates'!AG9*0.82</f>
        <v>21156</v>
      </c>
      <c r="AH9" s="43">
        <f>'BAR BB| Open rates'!AH9*0.82</f>
        <v>25256</v>
      </c>
      <c r="AI9" s="43">
        <f>'BAR BB| Open rates'!AI9*0.82</f>
        <v>23616</v>
      </c>
      <c r="AJ9" s="43">
        <f>'BAR BB| Open rates'!AJ9*0.82</f>
        <v>21156</v>
      </c>
      <c r="AK9" s="43">
        <f>'BAR BB| Open rates'!AK9*0.82</f>
        <v>23616</v>
      </c>
      <c r="AL9" s="43">
        <f>'BAR BB| Open rates'!AL9*0.82</f>
        <v>21156</v>
      </c>
      <c r="AM9" s="43">
        <f>'BAR BB| Open rates'!AM9*0.82</f>
        <v>23616</v>
      </c>
      <c r="AN9" s="43">
        <f>'BAR BB| Open rates'!AN9*0.82</f>
        <v>29356</v>
      </c>
      <c r="AO9" s="43">
        <f>'BAR BB| Open rates'!AO9*0.82</f>
        <v>31815.999999999996</v>
      </c>
      <c r="AP9" s="43">
        <f>'BAR BB| Open rates'!AP9*0.82</f>
        <v>31815.999999999996</v>
      </c>
      <c r="AQ9" s="43">
        <f>'BAR BB| Open rates'!AQ9*0.82</f>
        <v>31815.999999999996</v>
      </c>
      <c r="AR9" s="43">
        <f>'BAR BB| Open rates'!AR9*0.82</f>
        <v>34194</v>
      </c>
      <c r="AS9" s="43">
        <f>'BAR BB| Open rates'!AS9*0.82</f>
        <v>31815.999999999996</v>
      </c>
      <c r="AT9" s="43">
        <f>'BAR BB| Open rates'!AT9*0.82</f>
        <v>34194</v>
      </c>
      <c r="AU9" s="43">
        <f>'BAR BB| Open rates'!AU9*0.82</f>
        <v>31815.999999999996</v>
      </c>
      <c r="AV9" s="43">
        <f>'BAR BB| Open rates'!AV9*0.82</f>
        <v>45264</v>
      </c>
      <c r="AW9" s="43">
        <f>'BAR BB| Open rates'!AW9*0.82</f>
        <v>42312</v>
      </c>
      <c r="AX9" s="43">
        <f>'BAR BB| Open rates'!AX9*0.82</f>
        <v>26896</v>
      </c>
      <c r="AY9" s="43">
        <f>'BAR BB| Open rates'!AY9*0.82</f>
        <v>23616</v>
      </c>
      <c r="AZ9" s="43">
        <f>'BAR BB| Open rates'!AZ9*0.82</f>
        <v>26896</v>
      </c>
      <c r="BA9" s="43">
        <f>'BAR BB| Open rates'!BA9*0.82</f>
        <v>19516</v>
      </c>
      <c r="BB9" s="43">
        <f>'BAR BB| Open rates'!BB9*0.82</f>
        <v>17876</v>
      </c>
      <c r="BC9" s="43">
        <f>'BAR BB| Open rates'!BC9*0.82</f>
        <v>19516</v>
      </c>
      <c r="BD9" s="43">
        <f>'BAR BB| Open rates'!BD9*0.82</f>
        <v>17876</v>
      </c>
      <c r="BE9" s="43">
        <f>'BAR BB| Open rates'!BE9*0.82</f>
        <v>16071.999999999998</v>
      </c>
      <c r="BF9" s="43">
        <f>'BAR BB| Open rates'!BF9*0.82</f>
        <v>14678</v>
      </c>
      <c r="BG9" s="43">
        <f>'BAR BB| Open rates'!BG9*0.82</f>
        <v>13038</v>
      </c>
      <c r="BH9" s="43">
        <f>'BAR BB| Open rates'!BH9*0.82</f>
        <v>13038</v>
      </c>
      <c r="BI9" s="43">
        <f>'BAR BB| Open rates'!BI9*0.82</f>
        <v>12218</v>
      </c>
      <c r="BJ9" s="43">
        <f>'BAR BB| Open rates'!BJ9*0.82</f>
        <v>13038</v>
      </c>
      <c r="BK9" s="43">
        <f>'BAR BB| Open rates'!BK9*0.82</f>
        <v>12218</v>
      </c>
      <c r="BL9" s="43">
        <f>'BAR BB| Open rates'!BL9*0.82</f>
        <v>13038</v>
      </c>
    </row>
    <row r="10" spans="1:64" s="36" customFormat="1" ht="12" customHeight="1" x14ac:dyDescent="0.2">
      <c r="A10" s="237">
        <v>2</v>
      </c>
      <c r="B10" s="43">
        <f>'BAR BB| Open rates'!B10*0.82</f>
        <v>28946</v>
      </c>
      <c r="C10" s="43">
        <f>'BAR BB| Open rates'!C10*0.82</f>
        <v>25666</v>
      </c>
      <c r="D10" s="43">
        <f>'BAR BB| Open rates'!D10*0.82</f>
        <v>25666</v>
      </c>
      <c r="E10" s="43">
        <f>'BAR BB| Open rates'!E10*0.82</f>
        <v>28946</v>
      </c>
      <c r="F10" s="43">
        <f>'BAR BB| Open rates'!F10*0.82</f>
        <v>25666</v>
      </c>
      <c r="G10" s="43">
        <f>'BAR BB| Open rates'!G10*0.82</f>
        <v>25666</v>
      </c>
      <c r="H10" s="43">
        <f>'BAR BB| Open rates'!H10*0.82</f>
        <v>19926</v>
      </c>
      <c r="I10" s="43">
        <f>'BAR BB| Open rates'!I10*0.82</f>
        <v>18122</v>
      </c>
      <c r="J10" s="43">
        <f>'BAR BB| Open rates'!J10*0.82</f>
        <v>16728</v>
      </c>
      <c r="K10" s="43">
        <f>'BAR BB| Open rates'!K10*0.82</f>
        <v>15088</v>
      </c>
      <c r="L10" s="43">
        <f>'BAR BB| Open rates'!L10*0.82</f>
        <v>16728</v>
      </c>
      <c r="M10" s="43">
        <f>'BAR BB| Open rates'!M10*0.82</f>
        <v>15088</v>
      </c>
      <c r="N10" s="43">
        <f>'BAR BB| Open rates'!N10*0.82</f>
        <v>16728</v>
      </c>
      <c r="O10" s="43">
        <f>'BAR BB| Open rates'!O10*0.82</f>
        <v>15088</v>
      </c>
      <c r="P10" s="43">
        <f>'BAR BB| Open rates'!P10*0.82</f>
        <v>16728</v>
      </c>
      <c r="Q10" s="43">
        <f>'BAR BB| Open rates'!Q10*0.82</f>
        <v>15088</v>
      </c>
      <c r="R10" s="43">
        <f>'BAR BB| Open rates'!R10*0.82</f>
        <v>15088</v>
      </c>
      <c r="S10" s="43">
        <f>'BAR BB| Open rates'!S10*0.82</f>
        <v>16728</v>
      </c>
      <c r="T10" s="43">
        <f>'BAR BB| Open rates'!T10*0.82</f>
        <v>15088</v>
      </c>
      <c r="U10" s="43">
        <f>'BAR BB| Open rates'!U10*0.82</f>
        <v>16728</v>
      </c>
      <c r="V10" s="43">
        <f>'BAR BB| Open rates'!V10*0.82</f>
        <v>16728</v>
      </c>
      <c r="W10" s="43">
        <f>'BAR BB| Open rates'!W10*0.82</f>
        <v>19926</v>
      </c>
      <c r="X10" s="43">
        <f>'BAR BB| Open rates'!X10*0.82</f>
        <v>25666</v>
      </c>
      <c r="Y10" s="43">
        <f>'BAR BB| Open rates'!Y10*0.82</f>
        <v>43378</v>
      </c>
      <c r="Z10" s="43">
        <f>'BAR BB| Open rates'!Z10*0.82</f>
        <v>59696</v>
      </c>
      <c r="AA10" s="43">
        <f>'BAR BB| Open rates'!AA10*0.82</f>
        <v>67896</v>
      </c>
      <c r="AB10" s="43">
        <f>'BAR BB| Open rates'!AB10*0.82</f>
        <v>76178</v>
      </c>
      <c r="AC10" s="43">
        <f>'BAR BB| Open rates'!AC10*0.82</f>
        <v>70110</v>
      </c>
      <c r="AD10" s="43">
        <f>'BAR BB| Open rates'!AD10*0.82</f>
        <v>67896</v>
      </c>
      <c r="AE10" s="43">
        <f>'BAR BB| Open rates'!AE10*0.82</f>
        <v>62155.999999999993</v>
      </c>
      <c r="AF10" s="43">
        <f>'BAR BB| Open rates'!AF10*0.82</f>
        <v>53956</v>
      </c>
      <c r="AG10" s="43">
        <f>'BAR BB| Open rates'!AG10*0.82</f>
        <v>23616</v>
      </c>
      <c r="AH10" s="43">
        <f>'BAR BB| Open rates'!AH10*0.82</f>
        <v>27716</v>
      </c>
      <c r="AI10" s="43">
        <f>'BAR BB| Open rates'!AI10*0.82</f>
        <v>26076</v>
      </c>
      <c r="AJ10" s="43">
        <f>'BAR BB| Open rates'!AJ10*0.82</f>
        <v>23616</v>
      </c>
      <c r="AK10" s="43">
        <f>'BAR BB| Open rates'!AK10*0.82</f>
        <v>26076</v>
      </c>
      <c r="AL10" s="43">
        <f>'BAR BB| Open rates'!AL10*0.82</f>
        <v>23616</v>
      </c>
      <c r="AM10" s="43">
        <f>'BAR BB| Open rates'!AM10*0.82</f>
        <v>26076</v>
      </c>
      <c r="AN10" s="43">
        <f>'BAR BB| Open rates'!AN10*0.82</f>
        <v>31815.999999999996</v>
      </c>
      <c r="AO10" s="43">
        <f>'BAR BB| Open rates'!AO10*0.82</f>
        <v>34276</v>
      </c>
      <c r="AP10" s="43">
        <f>'BAR BB| Open rates'!AP10*0.82</f>
        <v>34276</v>
      </c>
      <c r="AQ10" s="43">
        <f>'BAR BB| Open rates'!AQ10*0.82</f>
        <v>34276</v>
      </c>
      <c r="AR10" s="43">
        <f>'BAR BB| Open rates'!AR10*0.82</f>
        <v>36654</v>
      </c>
      <c r="AS10" s="43">
        <f>'BAR BB| Open rates'!AS10*0.82</f>
        <v>34276</v>
      </c>
      <c r="AT10" s="43">
        <f>'BAR BB| Open rates'!AT10*0.82</f>
        <v>36654</v>
      </c>
      <c r="AU10" s="43">
        <f>'BAR BB| Open rates'!AU10*0.82</f>
        <v>34276</v>
      </c>
      <c r="AV10" s="43">
        <f>'BAR BB| Open rates'!AV10*0.82</f>
        <v>47724</v>
      </c>
      <c r="AW10" s="43">
        <f>'BAR BB| Open rates'!AW10*0.82</f>
        <v>44772</v>
      </c>
      <c r="AX10" s="43">
        <f>'BAR BB| Open rates'!AX10*0.82</f>
        <v>29356</v>
      </c>
      <c r="AY10" s="43">
        <f>'BAR BB| Open rates'!AY10*0.82</f>
        <v>26076</v>
      </c>
      <c r="AZ10" s="43">
        <f>'BAR BB| Open rates'!AZ10*0.82</f>
        <v>29356</v>
      </c>
      <c r="BA10" s="43">
        <f>'BAR BB| Open rates'!BA10*0.82</f>
        <v>21976</v>
      </c>
      <c r="BB10" s="43">
        <f>'BAR BB| Open rates'!BB10*0.82</f>
        <v>20336</v>
      </c>
      <c r="BC10" s="43">
        <f>'BAR BB| Open rates'!BC10*0.82</f>
        <v>21976</v>
      </c>
      <c r="BD10" s="43">
        <f>'BAR BB| Open rates'!BD10*0.82</f>
        <v>20336</v>
      </c>
      <c r="BE10" s="43">
        <f>'BAR BB| Open rates'!BE10*0.82</f>
        <v>18532</v>
      </c>
      <c r="BF10" s="43">
        <f>'BAR BB| Open rates'!BF10*0.82</f>
        <v>17138</v>
      </c>
      <c r="BG10" s="43">
        <f>'BAR BB| Open rates'!BG10*0.82</f>
        <v>15497.999999999998</v>
      </c>
      <c r="BH10" s="43">
        <f>'BAR BB| Open rates'!BH10*0.82</f>
        <v>15497.999999999998</v>
      </c>
      <c r="BI10" s="43">
        <f>'BAR BB| Open rates'!BI10*0.82</f>
        <v>14678</v>
      </c>
      <c r="BJ10" s="43">
        <f>'BAR BB| Open rates'!BJ10*0.82</f>
        <v>15497.999999999998</v>
      </c>
      <c r="BK10" s="43">
        <f>'BAR BB| Open rates'!BK10*0.82</f>
        <v>14678</v>
      </c>
      <c r="BL10" s="43">
        <f>'BAR BB| Open rates'!BL10*0.82</f>
        <v>15497.999999999998</v>
      </c>
    </row>
    <row r="11" spans="1:6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row>
    <row r="12" spans="1:64" s="36" customFormat="1" ht="12" customHeight="1" x14ac:dyDescent="0.2">
      <c r="A12" s="237">
        <v>1</v>
      </c>
      <c r="B12" s="43">
        <f>'BAR BB| Open rates'!B12*0.82</f>
        <v>30094</v>
      </c>
      <c r="C12" s="43">
        <f>'BAR BB| Open rates'!C12*0.82</f>
        <v>26814</v>
      </c>
      <c r="D12" s="43">
        <f>'BAR BB| Open rates'!D12*0.82</f>
        <v>26814</v>
      </c>
      <c r="E12" s="43">
        <f>'BAR BB| Open rates'!E12*0.82</f>
        <v>30094</v>
      </c>
      <c r="F12" s="43">
        <f>'BAR BB| Open rates'!F12*0.82</f>
        <v>26814</v>
      </c>
      <c r="G12" s="43">
        <f>'BAR BB| Open rates'!G12*0.82</f>
        <v>26814</v>
      </c>
      <c r="H12" s="43">
        <f>'BAR BB| Open rates'!H12*0.82</f>
        <v>21074</v>
      </c>
      <c r="I12" s="43">
        <f>'BAR BB| Open rates'!I12*0.82</f>
        <v>19270</v>
      </c>
      <c r="J12" s="43">
        <f>'BAR BB| Open rates'!J12*0.82</f>
        <v>17876</v>
      </c>
      <c r="K12" s="43">
        <f>'BAR BB| Open rates'!K12*0.82</f>
        <v>16235.999999999998</v>
      </c>
      <c r="L12" s="43">
        <f>'BAR BB| Open rates'!L12*0.82</f>
        <v>17876</v>
      </c>
      <c r="M12" s="43">
        <f>'BAR BB| Open rates'!M12*0.82</f>
        <v>16235.999999999998</v>
      </c>
      <c r="N12" s="43">
        <f>'BAR BB| Open rates'!N12*0.82</f>
        <v>17876</v>
      </c>
      <c r="O12" s="43">
        <f>'BAR BB| Open rates'!O12*0.82</f>
        <v>16235.999999999998</v>
      </c>
      <c r="P12" s="43">
        <f>'BAR BB| Open rates'!P12*0.82</f>
        <v>17876</v>
      </c>
      <c r="Q12" s="43">
        <f>'BAR BB| Open rates'!Q12*0.82</f>
        <v>16235.999999999998</v>
      </c>
      <c r="R12" s="43">
        <f>'BAR BB| Open rates'!R12*0.82</f>
        <v>16235.999999999998</v>
      </c>
      <c r="S12" s="43">
        <f>'BAR BB| Open rates'!S12*0.82</f>
        <v>17876</v>
      </c>
      <c r="T12" s="43">
        <f>'BAR BB| Open rates'!T12*0.82</f>
        <v>16235.999999999998</v>
      </c>
      <c r="U12" s="43">
        <f>'BAR BB| Open rates'!U12*0.82</f>
        <v>17876</v>
      </c>
      <c r="V12" s="43">
        <f>'BAR BB| Open rates'!V12*0.82</f>
        <v>17876</v>
      </c>
      <c r="W12" s="43">
        <f>'BAR BB| Open rates'!W12*0.82</f>
        <v>21074</v>
      </c>
      <c r="X12" s="43">
        <f>'BAR BB| Open rates'!X12*0.82</f>
        <v>26814</v>
      </c>
      <c r="Y12" s="43">
        <f>'BAR BB| Open rates'!Y12*0.82</f>
        <v>65517.999999999993</v>
      </c>
      <c r="Z12" s="43">
        <f>'BAR BB| Open rates'!Z12*0.82</f>
        <v>81836</v>
      </c>
      <c r="AA12" s="43">
        <f>'BAR BB| Open rates'!AA12*0.82</f>
        <v>90036</v>
      </c>
      <c r="AB12" s="43">
        <f>'BAR BB| Open rates'!AB12*0.82</f>
        <v>98318</v>
      </c>
      <c r="AC12" s="43">
        <f>'BAR BB| Open rates'!AC12*0.82</f>
        <v>92250</v>
      </c>
      <c r="AD12" s="43">
        <f>'BAR BB| Open rates'!AD12*0.82</f>
        <v>90036</v>
      </c>
      <c r="AE12" s="43">
        <f>'BAR BB| Open rates'!AE12*0.82</f>
        <v>64615.999999999993</v>
      </c>
      <c r="AF12" s="43">
        <f>'BAR BB| Open rates'!AF12*0.82</f>
        <v>56416</v>
      </c>
      <c r="AG12" s="43">
        <f>'BAR BB| Open rates'!AG12*0.82</f>
        <v>26076</v>
      </c>
      <c r="AH12" s="43">
        <f>'BAR BB| Open rates'!AH12*0.82</f>
        <v>30176</v>
      </c>
      <c r="AI12" s="43">
        <f>'BAR BB| Open rates'!AI12*0.82</f>
        <v>28536</v>
      </c>
      <c r="AJ12" s="43">
        <f>'BAR BB| Open rates'!AJ12*0.82</f>
        <v>26076</v>
      </c>
      <c r="AK12" s="43">
        <f>'BAR BB| Open rates'!AK12*0.82</f>
        <v>28536</v>
      </c>
      <c r="AL12" s="43">
        <f>'BAR BB| Open rates'!AL12*0.82</f>
        <v>26076</v>
      </c>
      <c r="AM12" s="43">
        <f>'BAR BB| Open rates'!AM12*0.82</f>
        <v>28536</v>
      </c>
      <c r="AN12" s="43">
        <f>'BAR BB| Open rates'!AN12*0.82</f>
        <v>34276</v>
      </c>
      <c r="AO12" s="43">
        <f>'BAR BB| Open rates'!AO12*0.82</f>
        <v>36736</v>
      </c>
      <c r="AP12" s="43">
        <f>'BAR BB| Open rates'!AP12*0.82</f>
        <v>36982</v>
      </c>
      <c r="AQ12" s="43">
        <f>'BAR BB| Open rates'!AQ12*0.82</f>
        <v>36982</v>
      </c>
      <c r="AR12" s="43">
        <f>'BAR BB| Open rates'!AR12*0.82</f>
        <v>39360</v>
      </c>
      <c r="AS12" s="43">
        <f>'BAR BB| Open rates'!AS12*0.82</f>
        <v>36982</v>
      </c>
      <c r="AT12" s="43">
        <f>'BAR BB| Open rates'!AT12*0.82</f>
        <v>39360</v>
      </c>
      <c r="AU12" s="43">
        <f>'BAR BB| Open rates'!AU12*0.82</f>
        <v>36982</v>
      </c>
      <c r="AV12" s="43">
        <f>'BAR BB| Open rates'!AV12*0.82</f>
        <v>55104</v>
      </c>
      <c r="AW12" s="43">
        <f>'BAR BB| Open rates'!AW12*0.82</f>
        <v>45510</v>
      </c>
      <c r="AX12" s="43">
        <f>'BAR BB| Open rates'!AX12*0.82</f>
        <v>30094</v>
      </c>
      <c r="AY12" s="43">
        <f>'BAR BB| Open rates'!AY12*0.82</f>
        <v>26814</v>
      </c>
      <c r="AZ12" s="43">
        <f>'BAR BB| Open rates'!AZ12*0.82</f>
        <v>30094</v>
      </c>
      <c r="BA12" s="43">
        <f>'BAR BB| Open rates'!BA12*0.82</f>
        <v>22714</v>
      </c>
      <c r="BB12" s="43">
        <f>'BAR BB| Open rates'!BB12*0.82</f>
        <v>21074</v>
      </c>
      <c r="BC12" s="43">
        <f>'BAR BB| Open rates'!BC12*0.82</f>
        <v>22714</v>
      </c>
      <c r="BD12" s="43">
        <f>'BAR BB| Open rates'!BD12*0.82</f>
        <v>21074</v>
      </c>
      <c r="BE12" s="43">
        <f>'BAR BB| Open rates'!BE12*0.82</f>
        <v>19270</v>
      </c>
      <c r="BF12" s="43">
        <f>'BAR BB| Open rates'!BF12*0.82</f>
        <v>17876</v>
      </c>
      <c r="BG12" s="43">
        <f>'BAR BB| Open rates'!BG12*0.82</f>
        <v>16235.999999999998</v>
      </c>
      <c r="BH12" s="43">
        <f>'BAR BB| Open rates'!BH12*0.82</f>
        <v>16235.999999999998</v>
      </c>
      <c r="BI12" s="43">
        <f>'BAR BB| Open rates'!BI12*0.82</f>
        <v>15415.999999999998</v>
      </c>
      <c r="BJ12" s="43">
        <f>'BAR BB| Open rates'!BJ12*0.82</f>
        <v>16235.999999999998</v>
      </c>
      <c r="BK12" s="43">
        <f>'BAR BB| Open rates'!BK12*0.82</f>
        <v>15415.999999999998</v>
      </c>
      <c r="BL12" s="43">
        <f>'BAR BB| Open rates'!BL12*0.82</f>
        <v>16235.999999999998</v>
      </c>
    </row>
    <row r="13" spans="1:64" s="36" customFormat="1" ht="12" customHeight="1" x14ac:dyDescent="0.2">
      <c r="A13" s="237">
        <v>2</v>
      </c>
      <c r="B13" s="43">
        <f>'BAR BB| Open rates'!B13*0.82</f>
        <v>32143.999999999996</v>
      </c>
      <c r="C13" s="43">
        <f>'BAR BB| Open rates'!C13*0.82</f>
        <v>28864</v>
      </c>
      <c r="D13" s="43">
        <f>'BAR BB| Open rates'!D13*0.82</f>
        <v>28864</v>
      </c>
      <c r="E13" s="43">
        <f>'BAR BB| Open rates'!E13*0.82</f>
        <v>32143.999999999996</v>
      </c>
      <c r="F13" s="43">
        <f>'BAR BB| Open rates'!F13*0.82</f>
        <v>28864</v>
      </c>
      <c r="G13" s="43">
        <f>'BAR BB| Open rates'!G13*0.82</f>
        <v>28864</v>
      </c>
      <c r="H13" s="43">
        <f>'BAR BB| Open rates'!H13*0.82</f>
        <v>23124</v>
      </c>
      <c r="I13" s="43">
        <f>'BAR BB| Open rates'!I13*0.82</f>
        <v>21320</v>
      </c>
      <c r="J13" s="43">
        <f>'BAR BB| Open rates'!J13*0.82</f>
        <v>19926</v>
      </c>
      <c r="K13" s="43">
        <f>'BAR BB| Open rates'!K13*0.82</f>
        <v>18286</v>
      </c>
      <c r="L13" s="43">
        <f>'BAR BB| Open rates'!L13*0.82</f>
        <v>19926</v>
      </c>
      <c r="M13" s="43">
        <f>'BAR BB| Open rates'!M13*0.82</f>
        <v>18286</v>
      </c>
      <c r="N13" s="43">
        <f>'BAR BB| Open rates'!N13*0.82</f>
        <v>19926</v>
      </c>
      <c r="O13" s="43">
        <f>'BAR BB| Open rates'!O13*0.82</f>
        <v>18286</v>
      </c>
      <c r="P13" s="43">
        <f>'BAR BB| Open rates'!P13*0.82</f>
        <v>19926</v>
      </c>
      <c r="Q13" s="43">
        <f>'BAR BB| Open rates'!Q13*0.82</f>
        <v>18286</v>
      </c>
      <c r="R13" s="43">
        <f>'BAR BB| Open rates'!R13*0.82</f>
        <v>18286</v>
      </c>
      <c r="S13" s="43">
        <f>'BAR BB| Open rates'!S13*0.82</f>
        <v>19926</v>
      </c>
      <c r="T13" s="43">
        <f>'BAR BB| Open rates'!T13*0.82</f>
        <v>18286</v>
      </c>
      <c r="U13" s="43">
        <f>'BAR BB| Open rates'!U13*0.82</f>
        <v>19926</v>
      </c>
      <c r="V13" s="43">
        <f>'BAR BB| Open rates'!V13*0.82</f>
        <v>19926</v>
      </c>
      <c r="W13" s="43">
        <f>'BAR BB| Open rates'!W13*0.82</f>
        <v>23124</v>
      </c>
      <c r="X13" s="43">
        <f>'BAR BB| Open rates'!X13*0.82</f>
        <v>28864</v>
      </c>
      <c r="Y13" s="43">
        <f>'BAR BB| Open rates'!Y13*0.82</f>
        <v>67978</v>
      </c>
      <c r="Z13" s="43">
        <f>'BAR BB| Open rates'!Z13*0.82</f>
        <v>84296</v>
      </c>
      <c r="AA13" s="43">
        <f>'BAR BB| Open rates'!AA13*0.82</f>
        <v>92496</v>
      </c>
      <c r="AB13" s="43">
        <f>'BAR BB| Open rates'!AB13*0.82</f>
        <v>100778</v>
      </c>
      <c r="AC13" s="43">
        <f>'BAR BB| Open rates'!AC13*0.82</f>
        <v>94710</v>
      </c>
      <c r="AD13" s="43">
        <f>'BAR BB| Open rates'!AD13*0.82</f>
        <v>92496</v>
      </c>
      <c r="AE13" s="43">
        <f>'BAR BB| Open rates'!AE13*0.82</f>
        <v>67076</v>
      </c>
      <c r="AF13" s="43">
        <f>'BAR BB| Open rates'!AF13*0.82</f>
        <v>58876</v>
      </c>
      <c r="AG13" s="43">
        <f>'BAR BB| Open rates'!AG13*0.82</f>
        <v>28536</v>
      </c>
      <c r="AH13" s="43">
        <f>'BAR BB| Open rates'!AH13*0.82</f>
        <v>32635.999999999996</v>
      </c>
      <c r="AI13" s="43">
        <f>'BAR BB| Open rates'!AI13*0.82</f>
        <v>30995.999999999996</v>
      </c>
      <c r="AJ13" s="43">
        <f>'BAR BB| Open rates'!AJ13*0.82</f>
        <v>28536</v>
      </c>
      <c r="AK13" s="43">
        <f>'BAR BB| Open rates'!AK13*0.82</f>
        <v>30995.999999999996</v>
      </c>
      <c r="AL13" s="43">
        <f>'BAR BB| Open rates'!AL13*0.82</f>
        <v>28536</v>
      </c>
      <c r="AM13" s="43">
        <f>'BAR BB| Open rates'!AM13*0.82</f>
        <v>30995.999999999996</v>
      </c>
      <c r="AN13" s="43">
        <f>'BAR BB| Open rates'!AN13*0.82</f>
        <v>36736</v>
      </c>
      <c r="AO13" s="43">
        <f>'BAR BB| Open rates'!AO13*0.82</f>
        <v>39196</v>
      </c>
      <c r="AP13" s="43">
        <f>'BAR BB| Open rates'!AP13*0.82</f>
        <v>39442</v>
      </c>
      <c r="AQ13" s="43">
        <f>'BAR BB| Open rates'!AQ13*0.82</f>
        <v>39442</v>
      </c>
      <c r="AR13" s="43">
        <f>'BAR BB| Open rates'!AR13*0.82</f>
        <v>41820</v>
      </c>
      <c r="AS13" s="43">
        <f>'BAR BB| Open rates'!AS13*0.82</f>
        <v>39442</v>
      </c>
      <c r="AT13" s="43">
        <f>'BAR BB| Open rates'!AT13*0.82</f>
        <v>41820</v>
      </c>
      <c r="AU13" s="43">
        <f>'BAR BB| Open rates'!AU13*0.82</f>
        <v>39442</v>
      </c>
      <c r="AV13" s="43">
        <f>'BAR BB| Open rates'!AV13*0.82</f>
        <v>57564</v>
      </c>
      <c r="AW13" s="43">
        <f>'BAR BB| Open rates'!AW13*0.82</f>
        <v>47970</v>
      </c>
      <c r="AX13" s="43">
        <f>'BAR BB| Open rates'!AX13*0.82</f>
        <v>32553.999999999996</v>
      </c>
      <c r="AY13" s="43">
        <f>'BAR BB| Open rates'!AY13*0.82</f>
        <v>29274</v>
      </c>
      <c r="AZ13" s="43">
        <f>'BAR BB| Open rates'!AZ13*0.82</f>
        <v>32553.999999999996</v>
      </c>
      <c r="BA13" s="43">
        <f>'BAR BB| Open rates'!BA13*0.82</f>
        <v>25174</v>
      </c>
      <c r="BB13" s="43">
        <f>'BAR BB| Open rates'!BB13*0.82</f>
        <v>23534</v>
      </c>
      <c r="BC13" s="43">
        <f>'BAR BB| Open rates'!BC13*0.82</f>
        <v>25174</v>
      </c>
      <c r="BD13" s="43">
        <f>'BAR BB| Open rates'!BD13*0.82</f>
        <v>23534</v>
      </c>
      <c r="BE13" s="43">
        <f>'BAR BB| Open rates'!BE13*0.82</f>
        <v>21730</v>
      </c>
      <c r="BF13" s="43">
        <f>'BAR BB| Open rates'!BF13*0.82</f>
        <v>20336</v>
      </c>
      <c r="BG13" s="43">
        <f>'BAR BB| Open rates'!BG13*0.82</f>
        <v>18696</v>
      </c>
      <c r="BH13" s="43">
        <f>'BAR BB| Open rates'!BH13*0.82</f>
        <v>18696</v>
      </c>
      <c r="BI13" s="43">
        <f>'BAR BB| Open rates'!BI13*0.82</f>
        <v>17876</v>
      </c>
      <c r="BJ13" s="43">
        <f>'BAR BB| Open rates'!BJ13*0.82</f>
        <v>18696</v>
      </c>
      <c r="BK13" s="43">
        <f>'BAR BB| Open rates'!BK13*0.82</f>
        <v>17876</v>
      </c>
      <c r="BL13" s="43">
        <f>'BAR BB| Open rates'!BL13*0.82</f>
        <v>18696</v>
      </c>
    </row>
    <row r="14" spans="1:6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4" s="36" customFormat="1" ht="12" customHeight="1" x14ac:dyDescent="0.2">
      <c r="A15" s="237">
        <v>1</v>
      </c>
      <c r="B15" s="43">
        <f>'BAR BB| Open rates'!B15*0.82</f>
        <v>35834</v>
      </c>
      <c r="C15" s="43">
        <f>'BAR BB| Open rates'!C15*0.82</f>
        <v>32553.999999999996</v>
      </c>
      <c r="D15" s="43">
        <f>'BAR BB| Open rates'!D15*0.82</f>
        <v>32553.999999999996</v>
      </c>
      <c r="E15" s="43">
        <f>'BAR BB| Open rates'!E15*0.82</f>
        <v>35834</v>
      </c>
      <c r="F15" s="43">
        <f>'BAR BB| Open rates'!F15*0.82</f>
        <v>32553.999999999996</v>
      </c>
      <c r="G15" s="43">
        <f>'BAR BB| Open rates'!G15*0.82</f>
        <v>32553.999999999996</v>
      </c>
      <c r="H15" s="43">
        <f>'BAR BB| Open rates'!H15*0.82</f>
        <v>26814</v>
      </c>
      <c r="I15" s="43">
        <f>'BAR BB| Open rates'!I15*0.82</f>
        <v>25010</v>
      </c>
      <c r="J15" s="43">
        <f>'BAR BB| Open rates'!J15*0.82</f>
        <v>23616</v>
      </c>
      <c r="K15" s="43">
        <f>'BAR BB| Open rates'!K15*0.82</f>
        <v>21976</v>
      </c>
      <c r="L15" s="43">
        <f>'BAR BB| Open rates'!L15*0.82</f>
        <v>23616</v>
      </c>
      <c r="M15" s="43">
        <f>'BAR BB| Open rates'!M15*0.82</f>
        <v>21976</v>
      </c>
      <c r="N15" s="43">
        <f>'BAR BB| Open rates'!N15*0.82</f>
        <v>23616</v>
      </c>
      <c r="O15" s="43">
        <f>'BAR BB| Open rates'!O15*0.82</f>
        <v>21976</v>
      </c>
      <c r="P15" s="43">
        <f>'BAR BB| Open rates'!P15*0.82</f>
        <v>23616</v>
      </c>
      <c r="Q15" s="43">
        <f>'BAR BB| Open rates'!Q15*0.82</f>
        <v>21976</v>
      </c>
      <c r="R15" s="43">
        <f>'BAR BB| Open rates'!R15*0.82</f>
        <v>21976</v>
      </c>
      <c r="S15" s="43">
        <f>'BAR BB| Open rates'!S15*0.82</f>
        <v>23616</v>
      </c>
      <c r="T15" s="43">
        <f>'BAR BB| Open rates'!T15*0.82</f>
        <v>21976</v>
      </c>
      <c r="U15" s="43">
        <f>'BAR BB| Open rates'!U15*0.82</f>
        <v>23616</v>
      </c>
      <c r="V15" s="43">
        <f>'BAR BB| Open rates'!V15*0.82</f>
        <v>23616</v>
      </c>
      <c r="W15" s="43">
        <f>'BAR BB| Open rates'!W15*0.82</f>
        <v>26814</v>
      </c>
      <c r="X15" s="43">
        <f>'BAR BB| Open rates'!X15*0.82</f>
        <v>32553.999999999996</v>
      </c>
      <c r="Y15" s="43">
        <f>'BAR BB| Open rates'!Y15*0.82</f>
        <v>90118</v>
      </c>
      <c r="Z15" s="43">
        <f>'BAR BB| Open rates'!Z15*0.82</f>
        <v>106436</v>
      </c>
      <c r="AA15" s="43">
        <f>'BAR BB| Open rates'!AA15*0.82</f>
        <v>114636</v>
      </c>
      <c r="AB15" s="43">
        <f>'BAR BB| Open rates'!AB15*0.82</f>
        <v>122917.99999999999</v>
      </c>
      <c r="AC15" s="43">
        <f>'BAR BB| Open rates'!AC15*0.82</f>
        <v>116850</v>
      </c>
      <c r="AD15" s="43">
        <f>'BAR BB| Open rates'!AD15*0.82</f>
        <v>114636</v>
      </c>
      <c r="AE15" s="43">
        <f>'BAR BB| Open rates'!AE15*0.82</f>
        <v>68634</v>
      </c>
      <c r="AF15" s="43">
        <f>'BAR BB| Open rates'!AF15*0.82</f>
        <v>60434</v>
      </c>
      <c r="AG15" s="43">
        <f>'BAR BB| Open rates'!AG15*0.82</f>
        <v>30094</v>
      </c>
      <c r="AH15" s="43">
        <f>'BAR BB| Open rates'!AH15*0.82</f>
        <v>34194</v>
      </c>
      <c r="AI15" s="43">
        <f>'BAR BB| Open rates'!AI15*0.82</f>
        <v>32553.999999999996</v>
      </c>
      <c r="AJ15" s="43">
        <f>'BAR BB| Open rates'!AJ15*0.82</f>
        <v>30094</v>
      </c>
      <c r="AK15" s="43">
        <f>'BAR BB| Open rates'!AK15*0.82</f>
        <v>32553.999999999996</v>
      </c>
      <c r="AL15" s="43">
        <f>'BAR BB| Open rates'!AL15*0.82</f>
        <v>30094</v>
      </c>
      <c r="AM15" s="43">
        <f>'BAR BB| Open rates'!AM15*0.82</f>
        <v>32553.999999999996</v>
      </c>
      <c r="AN15" s="43">
        <f>'BAR BB| Open rates'!AN15*0.82</f>
        <v>38294</v>
      </c>
      <c r="AO15" s="43">
        <f>'BAR BB| Open rates'!AO15*0.82</f>
        <v>40754</v>
      </c>
      <c r="AP15" s="43">
        <f>'BAR BB| Open rates'!AP15*0.82</f>
        <v>46002</v>
      </c>
      <c r="AQ15" s="43">
        <f>'BAR BB| Open rates'!AQ15*0.82</f>
        <v>46002</v>
      </c>
      <c r="AR15" s="43">
        <f>'BAR BB| Open rates'!AR15*0.82</f>
        <v>48380</v>
      </c>
      <c r="AS15" s="43">
        <f>'BAR BB| Open rates'!AS15*0.82</f>
        <v>46002</v>
      </c>
      <c r="AT15" s="43">
        <f>'BAR BB| Open rates'!AT15*0.82</f>
        <v>48380</v>
      </c>
      <c r="AU15" s="43">
        <f>'BAR BB| Open rates'!AU15*0.82</f>
        <v>46002</v>
      </c>
      <c r="AV15" s="43">
        <f>'BAR BB| Open rates'!AV15*0.82</f>
        <v>59450</v>
      </c>
      <c r="AW15" s="43">
        <f>'BAR BB| Open rates'!AW15*0.82</f>
        <v>51250</v>
      </c>
      <c r="AX15" s="43">
        <f>'BAR BB| Open rates'!AX15*0.82</f>
        <v>35834</v>
      </c>
      <c r="AY15" s="43">
        <f>'BAR BB| Open rates'!AY15*0.82</f>
        <v>32553.999999999996</v>
      </c>
      <c r="AZ15" s="43">
        <f>'BAR BB| Open rates'!AZ15*0.82</f>
        <v>35834</v>
      </c>
      <c r="BA15" s="43">
        <f>'BAR BB| Open rates'!BA15*0.82</f>
        <v>28454</v>
      </c>
      <c r="BB15" s="43">
        <f>'BAR BB| Open rates'!BB15*0.82</f>
        <v>26814</v>
      </c>
      <c r="BC15" s="43">
        <f>'BAR BB| Open rates'!BC15*0.82</f>
        <v>28454</v>
      </c>
      <c r="BD15" s="43">
        <f>'BAR BB| Open rates'!BD15*0.82</f>
        <v>26814</v>
      </c>
      <c r="BE15" s="43">
        <f>'BAR BB| Open rates'!BE15*0.82</f>
        <v>25010</v>
      </c>
      <c r="BF15" s="43">
        <f>'BAR BB| Open rates'!BF15*0.82</f>
        <v>23616</v>
      </c>
      <c r="BG15" s="43">
        <f>'BAR BB| Open rates'!BG15*0.82</f>
        <v>21976</v>
      </c>
      <c r="BH15" s="43">
        <f>'BAR BB| Open rates'!BH15*0.82</f>
        <v>21976</v>
      </c>
      <c r="BI15" s="43">
        <f>'BAR BB| Open rates'!BI15*0.82</f>
        <v>21156</v>
      </c>
      <c r="BJ15" s="43">
        <f>'BAR BB| Open rates'!BJ15*0.82</f>
        <v>21976</v>
      </c>
      <c r="BK15" s="43">
        <f>'BAR BB| Open rates'!BK15*0.82</f>
        <v>21156</v>
      </c>
      <c r="BL15" s="43">
        <f>'BAR BB| Open rates'!BL15*0.82</f>
        <v>21976</v>
      </c>
    </row>
    <row r="16" spans="1:64" s="36" customFormat="1" ht="12" customHeight="1" x14ac:dyDescent="0.2">
      <c r="A16" s="237">
        <v>2</v>
      </c>
      <c r="B16" s="43">
        <f>'BAR BB| Open rates'!B16*0.82</f>
        <v>37884</v>
      </c>
      <c r="C16" s="43">
        <f>'BAR BB| Open rates'!C16*0.82</f>
        <v>34604</v>
      </c>
      <c r="D16" s="43">
        <f>'BAR BB| Open rates'!D16*0.82</f>
        <v>34604</v>
      </c>
      <c r="E16" s="43">
        <f>'BAR BB| Open rates'!E16*0.82</f>
        <v>37884</v>
      </c>
      <c r="F16" s="43">
        <f>'BAR BB| Open rates'!F16*0.82</f>
        <v>34604</v>
      </c>
      <c r="G16" s="43">
        <f>'BAR BB| Open rates'!G16*0.82</f>
        <v>34604</v>
      </c>
      <c r="H16" s="43">
        <f>'BAR BB| Open rates'!H16*0.82</f>
        <v>28864</v>
      </c>
      <c r="I16" s="43">
        <f>'BAR BB| Open rates'!I16*0.82</f>
        <v>27060</v>
      </c>
      <c r="J16" s="43">
        <f>'BAR BB| Open rates'!J16*0.82</f>
        <v>25666</v>
      </c>
      <c r="K16" s="43">
        <f>'BAR BB| Open rates'!K16*0.82</f>
        <v>24026</v>
      </c>
      <c r="L16" s="43">
        <f>'BAR BB| Open rates'!L16*0.82</f>
        <v>25666</v>
      </c>
      <c r="M16" s="43">
        <f>'BAR BB| Open rates'!M16*0.82</f>
        <v>24026</v>
      </c>
      <c r="N16" s="43">
        <f>'BAR BB| Open rates'!N16*0.82</f>
        <v>25666</v>
      </c>
      <c r="O16" s="43">
        <f>'BAR BB| Open rates'!O16*0.82</f>
        <v>24026</v>
      </c>
      <c r="P16" s="43">
        <f>'BAR BB| Open rates'!P16*0.82</f>
        <v>25666</v>
      </c>
      <c r="Q16" s="43">
        <f>'BAR BB| Open rates'!Q16*0.82</f>
        <v>24026</v>
      </c>
      <c r="R16" s="43">
        <f>'BAR BB| Open rates'!R16*0.82</f>
        <v>24026</v>
      </c>
      <c r="S16" s="43">
        <f>'BAR BB| Open rates'!S16*0.82</f>
        <v>25666</v>
      </c>
      <c r="T16" s="43">
        <f>'BAR BB| Open rates'!T16*0.82</f>
        <v>24026</v>
      </c>
      <c r="U16" s="43">
        <f>'BAR BB| Open rates'!U16*0.82</f>
        <v>25666</v>
      </c>
      <c r="V16" s="43">
        <f>'BAR BB| Open rates'!V16*0.82</f>
        <v>25666</v>
      </c>
      <c r="W16" s="43">
        <f>'BAR BB| Open rates'!W16*0.82</f>
        <v>28864</v>
      </c>
      <c r="X16" s="43">
        <f>'BAR BB| Open rates'!X16*0.82</f>
        <v>34604</v>
      </c>
      <c r="Y16" s="43">
        <f>'BAR BB| Open rates'!Y16*0.82</f>
        <v>92578</v>
      </c>
      <c r="Z16" s="43">
        <f>'BAR BB| Open rates'!Z16*0.82</f>
        <v>108896</v>
      </c>
      <c r="AA16" s="43">
        <f>'BAR BB| Open rates'!AA16*0.82</f>
        <v>117096</v>
      </c>
      <c r="AB16" s="43">
        <f>'BAR BB| Open rates'!AB16*0.82</f>
        <v>125377.99999999999</v>
      </c>
      <c r="AC16" s="43">
        <f>'BAR BB| Open rates'!AC16*0.82</f>
        <v>119310</v>
      </c>
      <c r="AD16" s="43">
        <f>'BAR BB| Open rates'!AD16*0.82</f>
        <v>117096</v>
      </c>
      <c r="AE16" s="43">
        <f>'BAR BB| Open rates'!AE16*0.82</f>
        <v>71094</v>
      </c>
      <c r="AF16" s="43">
        <f>'BAR BB| Open rates'!AF16*0.82</f>
        <v>62893.999999999993</v>
      </c>
      <c r="AG16" s="43">
        <f>'BAR BB| Open rates'!AG16*0.82</f>
        <v>32553.999999999996</v>
      </c>
      <c r="AH16" s="43">
        <f>'BAR BB| Open rates'!AH16*0.82</f>
        <v>36654</v>
      </c>
      <c r="AI16" s="43">
        <f>'BAR BB| Open rates'!AI16*0.82</f>
        <v>35014</v>
      </c>
      <c r="AJ16" s="43">
        <f>'BAR BB| Open rates'!AJ16*0.82</f>
        <v>32553.999999999996</v>
      </c>
      <c r="AK16" s="43">
        <f>'BAR BB| Open rates'!AK16*0.82</f>
        <v>35014</v>
      </c>
      <c r="AL16" s="43">
        <f>'BAR BB| Open rates'!AL16*0.82</f>
        <v>32553.999999999996</v>
      </c>
      <c r="AM16" s="43">
        <f>'BAR BB| Open rates'!AM16*0.82</f>
        <v>35014</v>
      </c>
      <c r="AN16" s="43">
        <f>'BAR BB| Open rates'!AN16*0.82</f>
        <v>40754</v>
      </c>
      <c r="AO16" s="43">
        <f>'BAR BB| Open rates'!AO16*0.82</f>
        <v>43214</v>
      </c>
      <c r="AP16" s="43">
        <f>'BAR BB| Open rates'!AP16*0.82</f>
        <v>48462</v>
      </c>
      <c r="AQ16" s="43">
        <f>'BAR BB| Open rates'!AQ16*0.82</f>
        <v>48462</v>
      </c>
      <c r="AR16" s="43">
        <f>'BAR BB| Open rates'!AR16*0.82</f>
        <v>50840</v>
      </c>
      <c r="AS16" s="43">
        <f>'BAR BB| Open rates'!AS16*0.82</f>
        <v>48462</v>
      </c>
      <c r="AT16" s="43">
        <f>'BAR BB| Open rates'!AT16*0.82</f>
        <v>50840</v>
      </c>
      <c r="AU16" s="43">
        <f>'BAR BB| Open rates'!AU16*0.82</f>
        <v>48462</v>
      </c>
      <c r="AV16" s="43">
        <f>'BAR BB| Open rates'!AV16*0.82</f>
        <v>61909.999999999993</v>
      </c>
      <c r="AW16" s="43">
        <f>'BAR BB| Open rates'!AW16*0.82</f>
        <v>53710</v>
      </c>
      <c r="AX16" s="43">
        <f>'BAR BB| Open rates'!AX16*0.82</f>
        <v>38294</v>
      </c>
      <c r="AY16" s="43">
        <f>'BAR BB| Open rates'!AY16*0.82</f>
        <v>35014</v>
      </c>
      <c r="AZ16" s="43">
        <f>'BAR BB| Open rates'!AZ16*0.82</f>
        <v>38294</v>
      </c>
      <c r="BA16" s="43">
        <f>'BAR BB| Open rates'!BA16*0.82</f>
        <v>30913.999999999996</v>
      </c>
      <c r="BB16" s="43">
        <f>'BAR BB| Open rates'!BB16*0.82</f>
        <v>29274</v>
      </c>
      <c r="BC16" s="43">
        <f>'BAR BB| Open rates'!BC16*0.82</f>
        <v>30913.999999999996</v>
      </c>
      <c r="BD16" s="43">
        <f>'BAR BB| Open rates'!BD16*0.82</f>
        <v>29274</v>
      </c>
      <c r="BE16" s="43">
        <f>'BAR BB| Open rates'!BE16*0.82</f>
        <v>27470</v>
      </c>
      <c r="BF16" s="43">
        <f>'BAR BB| Open rates'!BF16*0.82</f>
        <v>26076</v>
      </c>
      <c r="BG16" s="43">
        <f>'BAR BB| Open rates'!BG16*0.82</f>
        <v>24436</v>
      </c>
      <c r="BH16" s="43">
        <f>'BAR BB| Open rates'!BH16*0.82</f>
        <v>24436</v>
      </c>
      <c r="BI16" s="43">
        <f>'BAR BB| Open rates'!BI16*0.82</f>
        <v>23616</v>
      </c>
      <c r="BJ16" s="43">
        <f>'BAR BB| Open rates'!BJ16*0.82</f>
        <v>24436</v>
      </c>
      <c r="BK16" s="43">
        <f>'BAR BB| Open rates'!BK16*0.82</f>
        <v>23616</v>
      </c>
      <c r="BL16" s="43">
        <f>'BAR BB| Open rates'!BL16*0.82</f>
        <v>24436</v>
      </c>
    </row>
    <row r="17" spans="1:6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row>
    <row r="18" spans="1:64" s="36" customFormat="1" ht="12" customHeight="1" x14ac:dyDescent="0.2">
      <c r="A18" s="237">
        <v>1</v>
      </c>
      <c r="B18" s="43">
        <f>'BAR BB| Open rates'!B18*0.82</f>
        <v>32635.999999999996</v>
      </c>
      <c r="C18" s="43">
        <f>'BAR BB| Open rates'!C18*0.82</f>
        <v>29356</v>
      </c>
      <c r="D18" s="43">
        <f>'BAR BB| Open rates'!D18*0.82</f>
        <v>29356</v>
      </c>
      <c r="E18" s="43">
        <f>'BAR BB| Open rates'!E18*0.82</f>
        <v>32635.999999999996</v>
      </c>
      <c r="F18" s="43">
        <f>'BAR BB| Open rates'!F18*0.82</f>
        <v>29356</v>
      </c>
      <c r="G18" s="43">
        <f>'BAR BB| Open rates'!G18*0.82</f>
        <v>29356</v>
      </c>
      <c r="H18" s="43">
        <f>'BAR BB| Open rates'!H18*0.82</f>
        <v>23616</v>
      </c>
      <c r="I18" s="43">
        <f>'BAR BB| Open rates'!I18*0.82</f>
        <v>21812</v>
      </c>
      <c r="J18" s="43">
        <f>'BAR BB| Open rates'!J18*0.82</f>
        <v>20418</v>
      </c>
      <c r="K18" s="43">
        <f>'BAR BB| Open rates'!K18*0.82</f>
        <v>18778</v>
      </c>
      <c r="L18" s="43">
        <f>'BAR BB| Open rates'!L18*0.82</f>
        <v>20418</v>
      </c>
      <c r="M18" s="43">
        <f>'BAR BB| Open rates'!M18*0.82</f>
        <v>18778</v>
      </c>
      <c r="N18" s="43">
        <f>'BAR BB| Open rates'!N18*0.82</f>
        <v>20418</v>
      </c>
      <c r="O18" s="43">
        <f>'BAR BB| Open rates'!O18*0.82</f>
        <v>18778</v>
      </c>
      <c r="P18" s="43">
        <f>'BAR BB| Open rates'!P18*0.82</f>
        <v>20418</v>
      </c>
      <c r="Q18" s="43">
        <f>'BAR BB| Open rates'!Q18*0.82</f>
        <v>18778</v>
      </c>
      <c r="R18" s="43">
        <f>'BAR BB| Open rates'!R18*0.82</f>
        <v>18778</v>
      </c>
      <c r="S18" s="43">
        <f>'BAR BB| Open rates'!S18*0.82</f>
        <v>20418</v>
      </c>
      <c r="T18" s="43">
        <f>'BAR BB| Open rates'!T18*0.82</f>
        <v>18778</v>
      </c>
      <c r="U18" s="43">
        <f>'BAR BB| Open rates'!U18*0.82</f>
        <v>20418</v>
      </c>
      <c r="V18" s="43">
        <f>'BAR BB| Open rates'!V18*0.82</f>
        <v>20418</v>
      </c>
      <c r="W18" s="43">
        <f>'BAR BB| Open rates'!W18*0.82</f>
        <v>23616</v>
      </c>
      <c r="X18" s="43">
        <f>'BAR BB| Open rates'!X18*0.82</f>
        <v>29356</v>
      </c>
      <c r="Y18" s="43">
        <f>'BAR BB| Open rates'!Y18*0.82</f>
        <v>90938</v>
      </c>
      <c r="Z18" s="43">
        <f>'BAR BB| Open rates'!Z18*0.82</f>
        <v>107256</v>
      </c>
      <c r="AA18" s="43">
        <f>'BAR BB| Open rates'!AA18*0.82</f>
        <v>115456</v>
      </c>
      <c r="AB18" s="43">
        <f>'BAR BB| Open rates'!AB18*0.82</f>
        <v>123737.99999999999</v>
      </c>
      <c r="AC18" s="43">
        <f>'BAR BB| Open rates'!AC18*0.82</f>
        <v>117670</v>
      </c>
      <c r="AD18" s="43">
        <f>'BAR BB| Open rates'!AD18*0.82</f>
        <v>115456</v>
      </c>
      <c r="AE18" s="43">
        <f>'BAR BB| Open rates'!AE18*0.82</f>
        <v>68716</v>
      </c>
      <c r="AF18" s="43">
        <f>'BAR BB| Open rates'!AF18*0.82</f>
        <v>60516</v>
      </c>
      <c r="AG18" s="43">
        <f>'BAR BB| Open rates'!AG18*0.82</f>
        <v>30176</v>
      </c>
      <c r="AH18" s="43">
        <f>'BAR BB| Open rates'!AH18*0.82</f>
        <v>34276</v>
      </c>
      <c r="AI18" s="43">
        <f>'BAR BB| Open rates'!AI18*0.82</f>
        <v>32635.999999999996</v>
      </c>
      <c r="AJ18" s="43">
        <f>'BAR BB| Open rates'!AJ18*0.82</f>
        <v>30176</v>
      </c>
      <c r="AK18" s="43">
        <f>'BAR BB| Open rates'!AK18*0.82</f>
        <v>32635.999999999996</v>
      </c>
      <c r="AL18" s="43">
        <f>'BAR BB| Open rates'!AL18*0.82</f>
        <v>30176</v>
      </c>
      <c r="AM18" s="43">
        <f>'BAR BB| Open rates'!AM18*0.82</f>
        <v>32635.999999999996</v>
      </c>
      <c r="AN18" s="43">
        <f>'BAR BB| Open rates'!AN18*0.82</f>
        <v>38376</v>
      </c>
      <c r="AO18" s="43">
        <f>'BAR BB| Open rates'!AO18*0.82</f>
        <v>40836</v>
      </c>
      <c r="AP18" s="43">
        <f>'BAR BB| Open rates'!AP18*0.82</f>
        <v>46166</v>
      </c>
      <c r="AQ18" s="43">
        <f>'BAR BB| Open rates'!AQ18*0.82</f>
        <v>46166</v>
      </c>
      <c r="AR18" s="43">
        <f>'BAR BB| Open rates'!AR18*0.82</f>
        <v>48544</v>
      </c>
      <c r="AS18" s="43">
        <f>'BAR BB| Open rates'!AS18*0.82</f>
        <v>46166</v>
      </c>
      <c r="AT18" s="43">
        <f>'BAR BB| Open rates'!AT18*0.82</f>
        <v>48544</v>
      </c>
      <c r="AU18" s="43">
        <f>'BAR BB| Open rates'!AU18*0.82</f>
        <v>46166</v>
      </c>
      <c r="AV18" s="43">
        <f>'BAR BB| Open rates'!AV18*0.82</f>
        <v>59942</v>
      </c>
      <c r="AW18" s="43">
        <f>'BAR BB| Open rates'!AW18*0.82</f>
        <v>51332</v>
      </c>
      <c r="AX18" s="43">
        <f>'BAR BB| Open rates'!AX18*0.82</f>
        <v>35916</v>
      </c>
      <c r="AY18" s="43">
        <f>'BAR BB| Open rates'!AY18*0.82</f>
        <v>32635.999999999996</v>
      </c>
      <c r="AZ18" s="43">
        <f>'BAR BB| Open rates'!AZ18*0.82</f>
        <v>35916</v>
      </c>
      <c r="BA18" s="43">
        <f>'BAR BB| Open rates'!BA18*0.82</f>
        <v>28536</v>
      </c>
      <c r="BB18" s="43">
        <f>'BAR BB| Open rates'!BB18*0.82</f>
        <v>26896</v>
      </c>
      <c r="BC18" s="43">
        <f>'BAR BB| Open rates'!BC18*0.82</f>
        <v>28536</v>
      </c>
      <c r="BD18" s="43">
        <f>'BAR BB| Open rates'!BD18*0.82</f>
        <v>26896</v>
      </c>
      <c r="BE18" s="43">
        <f>'BAR BB| Open rates'!BE18*0.82</f>
        <v>25092</v>
      </c>
      <c r="BF18" s="43">
        <f>'BAR BB| Open rates'!BF18*0.82</f>
        <v>23698</v>
      </c>
      <c r="BG18" s="43">
        <f>'BAR BB| Open rates'!BG18*0.82</f>
        <v>22058</v>
      </c>
      <c r="BH18" s="43">
        <f>'BAR BB| Open rates'!BH18*0.82</f>
        <v>22058</v>
      </c>
      <c r="BI18" s="43">
        <f>'BAR BB| Open rates'!BI18*0.82</f>
        <v>21238</v>
      </c>
      <c r="BJ18" s="43">
        <f>'BAR BB| Open rates'!BJ18*0.82</f>
        <v>22058</v>
      </c>
      <c r="BK18" s="43">
        <f>'BAR BB| Open rates'!BK18*0.82</f>
        <v>21238</v>
      </c>
      <c r="BL18" s="43">
        <f>'BAR BB| Open rates'!BL18*0.82</f>
        <v>22058</v>
      </c>
    </row>
    <row r="19" spans="1:64" s="36" customFormat="1" ht="12" customHeight="1" x14ac:dyDescent="0.2">
      <c r="A19" s="237">
        <v>2</v>
      </c>
      <c r="B19" s="43">
        <f>'BAR BB| Open rates'!B19*0.82</f>
        <v>34686</v>
      </c>
      <c r="C19" s="43">
        <f>'BAR BB| Open rates'!C19*0.82</f>
        <v>31405.999999999996</v>
      </c>
      <c r="D19" s="43">
        <f>'BAR BB| Open rates'!D19*0.82</f>
        <v>31405.999999999996</v>
      </c>
      <c r="E19" s="43">
        <f>'BAR BB| Open rates'!E19*0.82</f>
        <v>34686</v>
      </c>
      <c r="F19" s="43">
        <f>'BAR BB| Open rates'!F19*0.82</f>
        <v>31405.999999999996</v>
      </c>
      <c r="G19" s="43">
        <f>'BAR BB| Open rates'!G19*0.82</f>
        <v>31405.999999999996</v>
      </c>
      <c r="H19" s="43">
        <f>'BAR BB| Open rates'!H19*0.82</f>
        <v>25666</v>
      </c>
      <c r="I19" s="43">
        <f>'BAR BB| Open rates'!I19*0.82</f>
        <v>23862</v>
      </c>
      <c r="J19" s="43">
        <f>'BAR BB| Open rates'!J19*0.82</f>
        <v>22468</v>
      </c>
      <c r="K19" s="43">
        <f>'BAR BB| Open rates'!K19*0.82</f>
        <v>20828</v>
      </c>
      <c r="L19" s="43">
        <f>'BAR BB| Open rates'!L19*0.82</f>
        <v>22468</v>
      </c>
      <c r="M19" s="43">
        <f>'BAR BB| Open rates'!M19*0.82</f>
        <v>20828</v>
      </c>
      <c r="N19" s="43">
        <f>'BAR BB| Open rates'!N19*0.82</f>
        <v>22468</v>
      </c>
      <c r="O19" s="43">
        <f>'BAR BB| Open rates'!O19*0.82</f>
        <v>20828</v>
      </c>
      <c r="P19" s="43">
        <f>'BAR BB| Open rates'!P19*0.82</f>
        <v>22468</v>
      </c>
      <c r="Q19" s="43">
        <f>'BAR BB| Open rates'!Q19*0.82</f>
        <v>20828</v>
      </c>
      <c r="R19" s="43">
        <f>'BAR BB| Open rates'!R19*0.82</f>
        <v>20828</v>
      </c>
      <c r="S19" s="43">
        <f>'BAR BB| Open rates'!S19*0.82</f>
        <v>22468</v>
      </c>
      <c r="T19" s="43">
        <f>'BAR BB| Open rates'!T19*0.82</f>
        <v>20828</v>
      </c>
      <c r="U19" s="43">
        <f>'BAR BB| Open rates'!U19*0.82</f>
        <v>22468</v>
      </c>
      <c r="V19" s="43">
        <f>'BAR BB| Open rates'!V19*0.82</f>
        <v>22468</v>
      </c>
      <c r="W19" s="43">
        <f>'BAR BB| Open rates'!W19*0.82</f>
        <v>25666</v>
      </c>
      <c r="X19" s="43">
        <f>'BAR BB| Open rates'!X19*0.82</f>
        <v>31405.999999999996</v>
      </c>
      <c r="Y19" s="43">
        <f>'BAR BB| Open rates'!Y19*0.82</f>
        <v>93398</v>
      </c>
      <c r="Z19" s="43">
        <f>'BAR BB| Open rates'!Z19*0.82</f>
        <v>109716</v>
      </c>
      <c r="AA19" s="43">
        <f>'BAR BB| Open rates'!AA19*0.82</f>
        <v>117916</v>
      </c>
      <c r="AB19" s="43">
        <f>'BAR BB| Open rates'!AB19*0.82</f>
        <v>126197.99999999999</v>
      </c>
      <c r="AC19" s="43">
        <f>'BAR BB| Open rates'!AC19*0.82</f>
        <v>120130</v>
      </c>
      <c r="AD19" s="43">
        <f>'BAR BB| Open rates'!AD19*0.82</f>
        <v>117916</v>
      </c>
      <c r="AE19" s="43">
        <f>'BAR BB| Open rates'!AE19*0.82</f>
        <v>71176</v>
      </c>
      <c r="AF19" s="43">
        <f>'BAR BB| Open rates'!AF19*0.82</f>
        <v>62975.999999999993</v>
      </c>
      <c r="AG19" s="43">
        <f>'BAR BB| Open rates'!AG19*0.82</f>
        <v>32635.999999999996</v>
      </c>
      <c r="AH19" s="43">
        <f>'BAR BB| Open rates'!AH19*0.82</f>
        <v>36736</v>
      </c>
      <c r="AI19" s="43">
        <f>'BAR BB| Open rates'!AI19*0.82</f>
        <v>35096</v>
      </c>
      <c r="AJ19" s="43">
        <f>'BAR BB| Open rates'!AJ19*0.82</f>
        <v>32635.999999999996</v>
      </c>
      <c r="AK19" s="43">
        <f>'BAR BB| Open rates'!AK19*0.82</f>
        <v>35096</v>
      </c>
      <c r="AL19" s="43">
        <f>'BAR BB| Open rates'!AL19*0.82</f>
        <v>32635.999999999996</v>
      </c>
      <c r="AM19" s="43">
        <f>'BAR BB| Open rates'!AM19*0.82</f>
        <v>35096</v>
      </c>
      <c r="AN19" s="43">
        <f>'BAR BB| Open rates'!AN19*0.82</f>
        <v>40836</v>
      </c>
      <c r="AO19" s="43">
        <f>'BAR BB| Open rates'!AO19*0.82</f>
        <v>43296</v>
      </c>
      <c r="AP19" s="43">
        <f>'BAR BB| Open rates'!AP19*0.82</f>
        <v>48626</v>
      </c>
      <c r="AQ19" s="43">
        <f>'BAR BB| Open rates'!AQ19*0.82</f>
        <v>48626</v>
      </c>
      <c r="AR19" s="43">
        <f>'BAR BB| Open rates'!AR19*0.82</f>
        <v>51004</v>
      </c>
      <c r="AS19" s="43">
        <f>'BAR BB| Open rates'!AS19*0.82</f>
        <v>48626</v>
      </c>
      <c r="AT19" s="43">
        <f>'BAR BB| Open rates'!AT19*0.82</f>
        <v>51004</v>
      </c>
      <c r="AU19" s="43">
        <f>'BAR BB| Open rates'!AU19*0.82</f>
        <v>48626</v>
      </c>
      <c r="AV19" s="43">
        <f>'BAR BB| Open rates'!AV19*0.82</f>
        <v>62401.999999999993</v>
      </c>
      <c r="AW19" s="43">
        <f>'BAR BB| Open rates'!AW19*0.82</f>
        <v>53792</v>
      </c>
      <c r="AX19" s="43">
        <f>'BAR BB| Open rates'!AX19*0.82</f>
        <v>38376</v>
      </c>
      <c r="AY19" s="43">
        <f>'BAR BB| Open rates'!AY19*0.82</f>
        <v>35096</v>
      </c>
      <c r="AZ19" s="43">
        <f>'BAR BB| Open rates'!AZ19*0.82</f>
        <v>38376</v>
      </c>
      <c r="BA19" s="43">
        <f>'BAR BB| Open rates'!BA19*0.82</f>
        <v>30995.999999999996</v>
      </c>
      <c r="BB19" s="43">
        <f>'BAR BB| Open rates'!BB19*0.82</f>
        <v>29356</v>
      </c>
      <c r="BC19" s="43">
        <f>'BAR BB| Open rates'!BC19*0.82</f>
        <v>30995.999999999996</v>
      </c>
      <c r="BD19" s="43">
        <f>'BAR BB| Open rates'!BD19*0.82</f>
        <v>29356</v>
      </c>
      <c r="BE19" s="43">
        <f>'BAR BB| Open rates'!BE19*0.82</f>
        <v>27552</v>
      </c>
      <c r="BF19" s="43">
        <f>'BAR BB| Open rates'!BF19*0.82</f>
        <v>26158</v>
      </c>
      <c r="BG19" s="43">
        <f>'BAR BB| Open rates'!BG19*0.82</f>
        <v>24518</v>
      </c>
      <c r="BH19" s="43">
        <f>'BAR BB| Open rates'!BH19*0.82</f>
        <v>24518</v>
      </c>
      <c r="BI19" s="43">
        <f>'BAR BB| Open rates'!BI19*0.82</f>
        <v>23698</v>
      </c>
      <c r="BJ19" s="43">
        <f>'BAR BB| Open rates'!BJ19*0.82</f>
        <v>24518</v>
      </c>
      <c r="BK19" s="43">
        <f>'BAR BB| Open rates'!BK19*0.82</f>
        <v>23698</v>
      </c>
      <c r="BL19" s="43">
        <f>'BAR BB| Open rates'!BL19*0.82</f>
        <v>24518</v>
      </c>
    </row>
    <row r="20" spans="1:6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row>
    <row r="21" spans="1:64" s="36" customFormat="1" ht="12" customHeight="1" x14ac:dyDescent="0.2">
      <c r="A21" s="237">
        <v>1</v>
      </c>
      <c r="B21" s="43">
        <f>'BAR BB| Open rates'!B21*0.82</f>
        <v>35834</v>
      </c>
      <c r="C21" s="43">
        <f>'BAR BB| Open rates'!C21*0.82</f>
        <v>32553.999999999996</v>
      </c>
      <c r="D21" s="43">
        <f>'BAR BB| Open rates'!D21*0.82</f>
        <v>32553.999999999996</v>
      </c>
      <c r="E21" s="43">
        <f>'BAR BB| Open rates'!E21*0.82</f>
        <v>35834</v>
      </c>
      <c r="F21" s="43">
        <f>'BAR BB| Open rates'!F21*0.82</f>
        <v>32553.999999999996</v>
      </c>
      <c r="G21" s="43">
        <f>'BAR BB| Open rates'!G21*0.82</f>
        <v>32553.999999999996</v>
      </c>
      <c r="H21" s="43">
        <f>'BAR BB| Open rates'!H21*0.82</f>
        <v>26814</v>
      </c>
      <c r="I21" s="43">
        <f>'BAR BB| Open rates'!I21*0.82</f>
        <v>25010</v>
      </c>
      <c r="J21" s="43">
        <f>'BAR BB| Open rates'!J21*0.82</f>
        <v>23616</v>
      </c>
      <c r="K21" s="43">
        <f>'BAR BB| Open rates'!K21*0.82</f>
        <v>21976</v>
      </c>
      <c r="L21" s="43">
        <f>'BAR BB| Open rates'!L21*0.82</f>
        <v>23616</v>
      </c>
      <c r="M21" s="43">
        <f>'BAR BB| Open rates'!M21*0.82</f>
        <v>21976</v>
      </c>
      <c r="N21" s="43">
        <f>'BAR BB| Open rates'!N21*0.82</f>
        <v>23616</v>
      </c>
      <c r="O21" s="43">
        <f>'BAR BB| Open rates'!O21*0.82</f>
        <v>21976</v>
      </c>
      <c r="P21" s="43">
        <f>'BAR BB| Open rates'!P21*0.82</f>
        <v>23616</v>
      </c>
      <c r="Q21" s="43">
        <f>'BAR BB| Open rates'!Q21*0.82</f>
        <v>21976</v>
      </c>
      <c r="R21" s="43">
        <f>'BAR BB| Open rates'!R21*0.82</f>
        <v>21976</v>
      </c>
      <c r="S21" s="43">
        <f>'BAR BB| Open rates'!S21*0.82</f>
        <v>23616</v>
      </c>
      <c r="T21" s="43">
        <f>'BAR BB| Open rates'!T21*0.82</f>
        <v>21976</v>
      </c>
      <c r="U21" s="43">
        <f>'BAR BB| Open rates'!U21*0.82</f>
        <v>23616</v>
      </c>
      <c r="V21" s="43">
        <f>'BAR BB| Open rates'!V21*0.82</f>
        <v>23616</v>
      </c>
      <c r="W21" s="43">
        <f>'BAR BB| Open rates'!W21*0.82</f>
        <v>26814</v>
      </c>
      <c r="X21" s="43">
        <f>'BAR BB| Open rates'!X21*0.82</f>
        <v>32553.999999999996</v>
      </c>
      <c r="Y21" s="43">
        <f>'BAR BB| Open rates'!Y21*0.82</f>
        <v>91758</v>
      </c>
      <c r="Z21" s="43">
        <f>'BAR BB| Open rates'!Z21*0.82</f>
        <v>108076</v>
      </c>
      <c r="AA21" s="43">
        <f>'BAR BB| Open rates'!AA21*0.82</f>
        <v>116276</v>
      </c>
      <c r="AB21" s="43">
        <f>'BAR BB| Open rates'!AB21*0.82</f>
        <v>124557.99999999999</v>
      </c>
      <c r="AC21" s="43">
        <f>'BAR BB| Open rates'!AC21*0.82</f>
        <v>118490</v>
      </c>
      <c r="AD21" s="43">
        <f>'BAR BB| Open rates'!AD21*0.82</f>
        <v>116276</v>
      </c>
      <c r="AE21" s="43">
        <f>'BAR BB| Open rates'!AE21*0.82</f>
        <v>70274</v>
      </c>
      <c r="AF21" s="43">
        <f>'BAR BB| Open rates'!AF21*0.82</f>
        <v>62073.999999999993</v>
      </c>
      <c r="AG21" s="43">
        <f>'BAR BB| Open rates'!AG21*0.82</f>
        <v>31733.999999999996</v>
      </c>
      <c r="AH21" s="43">
        <f>'BAR BB| Open rates'!AH21*0.82</f>
        <v>35834</v>
      </c>
      <c r="AI21" s="43">
        <f>'BAR BB| Open rates'!AI21*0.82</f>
        <v>34194</v>
      </c>
      <c r="AJ21" s="43">
        <f>'BAR BB| Open rates'!AJ21*0.82</f>
        <v>31733.999999999996</v>
      </c>
      <c r="AK21" s="43">
        <f>'BAR BB| Open rates'!AK21*0.82</f>
        <v>34194</v>
      </c>
      <c r="AL21" s="43">
        <f>'BAR BB| Open rates'!AL21*0.82</f>
        <v>31733.999999999996</v>
      </c>
      <c r="AM21" s="43">
        <f>'BAR BB| Open rates'!AM21*0.82</f>
        <v>34194</v>
      </c>
      <c r="AN21" s="43">
        <f>'BAR BB| Open rates'!AN21*0.82</f>
        <v>39934</v>
      </c>
      <c r="AO21" s="43">
        <f>'BAR BB| Open rates'!AO21*0.82</f>
        <v>42394</v>
      </c>
      <c r="AP21" s="43">
        <f>'BAR BB| Open rates'!AP21*0.82</f>
        <v>47314</v>
      </c>
      <c r="AQ21" s="43">
        <f>'BAR BB| Open rates'!AQ21*0.82</f>
        <v>47314</v>
      </c>
      <c r="AR21" s="43">
        <f>'BAR BB| Open rates'!AR21*0.82</f>
        <v>49692</v>
      </c>
      <c r="AS21" s="43">
        <f>'BAR BB| Open rates'!AS21*0.82</f>
        <v>47314</v>
      </c>
      <c r="AT21" s="43">
        <f>'BAR BB| Open rates'!AT21*0.82</f>
        <v>49692</v>
      </c>
      <c r="AU21" s="43">
        <f>'BAR BB| Open rates'!AU21*0.82</f>
        <v>47314</v>
      </c>
      <c r="AV21" s="43">
        <f>'BAR BB| Open rates'!AV21*0.82</f>
        <v>61581.999999999993</v>
      </c>
      <c r="AW21" s="43">
        <f>'BAR BB| Open rates'!AW21*0.82</f>
        <v>52890</v>
      </c>
      <c r="AX21" s="43">
        <f>'BAR BB| Open rates'!AX21*0.82</f>
        <v>37474</v>
      </c>
      <c r="AY21" s="43">
        <f>'BAR BB| Open rates'!AY21*0.82</f>
        <v>34194</v>
      </c>
      <c r="AZ21" s="43">
        <f>'BAR BB| Open rates'!AZ21*0.82</f>
        <v>37474</v>
      </c>
      <c r="BA21" s="43">
        <f>'BAR BB| Open rates'!BA21*0.82</f>
        <v>30094</v>
      </c>
      <c r="BB21" s="43">
        <f>'BAR BB| Open rates'!BB21*0.82</f>
        <v>28454</v>
      </c>
      <c r="BC21" s="43">
        <f>'BAR BB| Open rates'!BC21*0.82</f>
        <v>30094</v>
      </c>
      <c r="BD21" s="43">
        <f>'BAR BB| Open rates'!BD21*0.82</f>
        <v>28454</v>
      </c>
      <c r="BE21" s="43">
        <f>'BAR BB| Open rates'!BE21*0.82</f>
        <v>25010</v>
      </c>
      <c r="BF21" s="43">
        <f>'BAR BB| Open rates'!BF21*0.82</f>
        <v>23616</v>
      </c>
      <c r="BG21" s="43">
        <f>'BAR BB| Open rates'!BG21*0.82</f>
        <v>21976</v>
      </c>
      <c r="BH21" s="43">
        <f>'BAR BB| Open rates'!BH21*0.82</f>
        <v>21976</v>
      </c>
      <c r="BI21" s="43">
        <f>'BAR BB| Open rates'!BI21*0.82</f>
        <v>21156</v>
      </c>
      <c r="BJ21" s="43">
        <f>'BAR BB| Open rates'!BJ21*0.82</f>
        <v>21976</v>
      </c>
      <c r="BK21" s="43">
        <f>'BAR BB| Open rates'!BK21*0.82</f>
        <v>21156</v>
      </c>
      <c r="BL21" s="43">
        <f>'BAR BB| Open rates'!BL21*0.82</f>
        <v>21976</v>
      </c>
    </row>
    <row r="22" spans="1:64" s="36" customFormat="1" ht="12" customHeight="1" x14ac:dyDescent="0.2">
      <c r="A22" s="237">
        <v>2</v>
      </c>
      <c r="B22" s="43">
        <f>'BAR BB| Open rates'!B22*0.82</f>
        <v>37884</v>
      </c>
      <c r="C22" s="43">
        <f>'BAR BB| Open rates'!C22*0.82</f>
        <v>34604</v>
      </c>
      <c r="D22" s="43">
        <f>'BAR BB| Open rates'!D22*0.82</f>
        <v>34604</v>
      </c>
      <c r="E22" s="43">
        <f>'BAR BB| Open rates'!E22*0.82</f>
        <v>37884</v>
      </c>
      <c r="F22" s="43">
        <f>'BAR BB| Open rates'!F22*0.82</f>
        <v>34604</v>
      </c>
      <c r="G22" s="43">
        <f>'BAR BB| Open rates'!G22*0.82</f>
        <v>34604</v>
      </c>
      <c r="H22" s="43">
        <f>'BAR BB| Open rates'!H22*0.82</f>
        <v>28864</v>
      </c>
      <c r="I22" s="43">
        <f>'BAR BB| Open rates'!I22*0.82</f>
        <v>27060</v>
      </c>
      <c r="J22" s="43">
        <f>'BAR BB| Open rates'!J22*0.82</f>
        <v>25666</v>
      </c>
      <c r="K22" s="43">
        <f>'BAR BB| Open rates'!K22*0.82</f>
        <v>24026</v>
      </c>
      <c r="L22" s="43">
        <f>'BAR BB| Open rates'!L22*0.82</f>
        <v>25666</v>
      </c>
      <c r="M22" s="43">
        <f>'BAR BB| Open rates'!M22*0.82</f>
        <v>24026</v>
      </c>
      <c r="N22" s="43">
        <f>'BAR BB| Open rates'!N22*0.82</f>
        <v>25666</v>
      </c>
      <c r="O22" s="43">
        <f>'BAR BB| Open rates'!O22*0.82</f>
        <v>24026</v>
      </c>
      <c r="P22" s="43">
        <f>'BAR BB| Open rates'!P22*0.82</f>
        <v>25666</v>
      </c>
      <c r="Q22" s="43">
        <f>'BAR BB| Open rates'!Q22*0.82</f>
        <v>24026</v>
      </c>
      <c r="R22" s="43">
        <f>'BAR BB| Open rates'!R22*0.82</f>
        <v>24026</v>
      </c>
      <c r="S22" s="43">
        <f>'BAR BB| Open rates'!S22*0.82</f>
        <v>25666</v>
      </c>
      <c r="T22" s="43">
        <f>'BAR BB| Open rates'!T22*0.82</f>
        <v>24026</v>
      </c>
      <c r="U22" s="43">
        <f>'BAR BB| Open rates'!U22*0.82</f>
        <v>25666</v>
      </c>
      <c r="V22" s="43">
        <f>'BAR BB| Open rates'!V22*0.82</f>
        <v>25666</v>
      </c>
      <c r="W22" s="43">
        <f>'BAR BB| Open rates'!W22*0.82</f>
        <v>28864</v>
      </c>
      <c r="X22" s="43">
        <f>'BAR BB| Open rates'!X22*0.82</f>
        <v>34604</v>
      </c>
      <c r="Y22" s="43">
        <f>'BAR BB| Open rates'!Y22*0.82</f>
        <v>94218</v>
      </c>
      <c r="Z22" s="43">
        <f>'BAR BB| Open rates'!Z22*0.82</f>
        <v>110536</v>
      </c>
      <c r="AA22" s="43">
        <f>'BAR BB| Open rates'!AA22*0.82</f>
        <v>118736</v>
      </c>
      <c r="AB22" s="43">
        <f>'BAR BB| Open rates'!AB22*0.82</f>
        <v>127017.99999999999</v>
      </c>
      <c r="AC22" s="43">
        <f>'BAR BB| Open rates'!AC22*0.82</f>
        <v>120950</v>
      </c>
      <c r="AD22" s="43">
        <f>'BAR BB| Open rates'!AD22*0.82</f>
        <v>118736</v>
      </c>
      <c r="AE22" s="43">
        <f>'BAR BB| Open rates'!AE22*0.82</f>
        <v>72734</v>
      </c>
      <c r="AF22" s="43">
        <f>'BAR BB| Open rates'!AF22*0.82</f>
        <v>64533.999999999993</v>
      </c>
      <c r="AG22" s="43">
        <f>'BAR BB| Open rates'!AG22*0.82</f>
        <v>34194</v>
      </c>
      <c r="AH22" s="43">
        <f>'BAR BB| Open rates'!AH22*0.82</f>
        <v>38294</v>
      </c>
      <c r="AI22" s="43">
        <f>'BAR BB| Open rates'!AI22*0.82</f>
        <v>36654</v>
      </c>
      <c r="AJ22" s="43">
        <f>'BAR BB| Open rates'!AJ22*0.82</f>
        <v>34194</v>
      </c>
      <c r="AK22" s="43">
        <f>'BAR BB| Open rates'!AK22*0.82</f>
        <v>36654</v>
      </c>
      <c r="AL22" s="43">
        <f>'BAR BB| Open rates'!AL22*0.82</f>
        <v>34194</v>
      </c>
      <c r="AM22" s="43">
        <f>'BAR BB| Open rates'!AM22*0.82</f>
        <v>36654</v>
      </c>
      <c r="AN22" s="43">
        <f>'BAR BB| Open rates'!AN22*0.82</f>
        <v>42394</v>
      </c>
      <c r="AO22" s="43">
        <f>'BAR BB| Open rates'!AO22*0.82</f>
        <v>44854</v>
      </c>
      <c r="AP22" s="43">
        <f>'BAR BB| Open rates'!AP22*0.82</f>
        <v>49774</v>
      </c>
      <c r="AQ22" s="43">
        <f>'BAR BB| Open rates'!AQ22*0.82</f>
        <v>49774</v>
      </c>
      <c r="AR22" s="43">
        <f>'BAR BB| Open rates'!AR22*0.82</f>
        <v>52152</v>
      </c>
      <c r="AS22" s="43">
        <f>'BAR BB| Open rates'!AS22*0.82</f>
        <v>49774</v>
      </c>
      <c r="AT22" s="43">
        <f>'BAR BB| Open rates'!AT22*0.82</f>
        <v>52152</v>
      </c>
      <c r="AU22" s="43">
        <f>'BAR BB| Open rates'!AU22*0.82</f>
        <v>49774</v>
      </c>
      <c r="AV22" s="43">
        <f>'BAR BB| Open rates'!AV22*0.82</f>
        <v>64041.999999999993</v>
      </c>
      <c r="AW22" s="43">
        <f>'BAR BB| Open rates'!AW22*0.82</f>
        <v>55350</v>
      </c>
      <c r="AX22" s="43">
        <f>'BAR BB| Open rates'!AX22*0.82</f>
        <v>39934</v>
      </c>
      <c r="AY22" s="43">
        <f>'BAR BB| Open rates'!AY22*0.82</f>
        <v>36654</v>
      </c>
      <c r="AZ22" s="43">
        <f>'BAR BB| Open rates'!AZ22*0.82</f>
        <v>39934</v>
      </c>
      <c r="BA22" s="43">
        <f>'BAR BB| Open rates'!BA22*0.82</f>
        <v>32553.999999999996</v>
      </c>
      <c r="BB22" s="43">
        <f>'BAR BB| Open rates'!BB22*0.82</f>
        <v>30913.999999999996</v>
      </c>
      <c r="BC22" s="43">
        <f>'BAR BB| Open rates'!BC22*0.82</f>
        <v>32553.999999999996</v>
      </c>
      <c r="BD22" s="43">
        <f>'BAR BB| Open rates'!BD22*0.82</f>
        <v>30913.999999999996</v>
      </c>
      <c r="BE22" s="43">
        <f>'BAR BB| Open rates'!BE22*0.82</f>
        <v>27470</v>
      </c>
      <c r="BF22" s="43">
        <f>'BAR BB| Open rates'!BF22*0.82</f>
        <v>26076</v>
      </c>
      <c r="BG22" s="43">
        <f>'BAR BB| Open rates'!BG22*0.82</f>
        <v>24436</v>
      </c>
      <c r="BH22" s="43">
        <f>'BAR BB| Open rates'!BH22*0.82</f>
        <v>24436</v>
      </c>
      <c r="BI22" s="43">
        <f>'BAR BB| Open rates'!BI22*0.82</f>
        <v>23616</v>
      </c>
      <c r="BJ22" s="43">
        <f>'BAR BB| Open rates'!BJ22*0.82</f>
        <v>24436</v>
      </c>
      <c r="BK22" s="43">
        <f>'BAR BB| Open rates'!BK22*0.82</f>
        <v>23616</v>
      </c>
      <c r="BL22" s="43">
        <f>'BAR BB| Open rates'!BL22*0.82</f>
        <v>24436</v>
      </c>
    </row>
    <row r="23" spans="1:6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64" s="36" customFormat="1" ht="12" customHeight="1" x14ac:dyDescent="0.2">
      <c r="A24" s="237">
        <v>1</v>
      </c>
      <c r="B24" s="43">
        <f>'BAR BB| Open rates'!B24*0.82</f>
        <v>44854</v>
      </c>
      <c r="C24" s="43">
        <f>'BAR BB| Open rates'!C24*0.82</f>
        <v>41574</v>
      </c>
      <c r="D24" s="43">
        <f>'BAR BB| Open rates'!D24*0.82</f>
        <v>41574</v>
      </c>
      <c r="E24" s="43">
        <f>'BAR BB| Open rates'!E24*0.82</f>
        <v>44854</v>
      </c>
      <c r="F24" s="43">
        <f>'BAR BB| Open rates'!F24*0.82</f>
        <v>41574</v>
      </c>
      <c r="G24" s="43">
        <f>'BAR BB| Open rates'!G24*0.82</f>
        <v>41574</v>
      </c>
      <c r="H24" s="43">
        <f>'BAR BB| Open rates'!H24*0.82</f>
        <v>35834</v>
      </c>
      <c r="I24" s="43">
        <f>'BAR BB| Open rates'!I24*0.82</f>
        <v>34030</v>
      </c>
      <c r="J24" s="43">
        <f>'BAR BB| Open rates'!J24*0.82</f>
        <v>32635.999999999996</v>
      </c>
      <c r="K24" s="43">
        <f>'BAR BB| Open rates'!K24*0.82</f>
        <v>30995.999999999996</v>
      </c>
      <c r="L24" s="43">
        <f>'BAR BB| Open rates'!L24*0.82</f>
        <v>32635.999999999996</v>
      </c>
      <c r="M24" s="43">
        <f>'BAR BB| Open rates'!M24*0.82</f>
        <v>30995.999999999996</v>
      </c>
      <c r="N24" s="43">
        <f>'BAR BB| Open rates'!N24*0.82</f>
        <v>32635.999999999996</v>
      </c>
      <c r="O24" s="43">
        <f>'BAR BB| Open rates'!O24*0.82</f>
        <v>30995.999999999996</v>
      </c>
      <c r="P24" s="43">
        <f>'BAR BB| Open rates'!P24*0.82</f>
        <v>32635.999999999996</v>
      </c>
      <c r="Q24" s="43">
        <f>'BAR BB| Open rates'!Q24*0.82</f>
        <v>30995.999999999996</v>
      </c>
      <c r="R24" s="43">
        <f>'BAR BB| Open rates'!R24*0.82</f>
        <v>30995.999999999996</v>
      </c>
      <c r="S24" s="43">
        <f>'BAR BB| Open rates'!S24*0.82</f>
        <v>32635.999999999996</v>
      </c>
      <c r="T24" s="43">
        <f>'BAR BB| Open rates'!T24*0.82</f>
        <v>30995.999999999996</v>
      </c>
      <c r="U24" s="43">
        <f>'BAR BB| Open rates'!U24*0.82</f>
        <v>32635.999999999996</v>
      </c>
      <c r="V24" s="43">
        <f>'BAR BB| Open rates'!V24*0.82</f>
        <v>32635.999999999996</v>
      </c>
      <c r="W24" s="43">
        <f>'BAR BB| Open rates'!W24*0.82</f>
        <v>35834</v>
      </c>
      <c r="X24" s="43">
        <f>'BAR BB| Open rates'!X24*0.82</f>
        <v>41574</v>
      </c>
      <c r="Y24" s="43">
        <f>'BAR BB| Open rates'!Y24*0.82</f>
        <v>147518</v>
      </c>
      <c r="Z24" s="43">
        <f>'BAR BB| Open rates'!Z24*0.82</f>
        <v>163836</v>
      </c>
      <c r="AA24" s="43">
        <f>'BAR BB| Open rates'!AA24*0.82</f>
        <v>172036</v>
      </c>
      <c r="AB24" s="43">
        <f>'BAR BB| Open rates'!AB24*0.82</f>
        <v>180318</v>
      </c>
      <c r="AC24" s="43">
        <f>'BAR BB| Open rates'!AC24*0.82</f>
        <v>174250</v>
      </c>
      <c r="AD24" s="43">
        <f>'BAR BB| Open rates'!AD24*0.82</f>
        <v>172036</v>
      </c>
      <c r="AE24" s="43">
        <f>'BAR BB| Open rates'!AE24*0.82</f>
        <v>82574</v>
      </c>
      <c r="AF24" s="43">
        <f>'BAR BB| Open rates'!AF24*0.82</f>
        <v>74374</v>
      </c>
      <c r="AG24" s="43">
        <f>'BAR BB| Open rates'!AG24*0.82</f>
        <v>44034</v>
      </c>
      <c r="AH24" s="43">
        <f>'BAR BB| Open rates'!AH24*0.82</f>
        <v>48134</v>
      </c>
      <c r="AI24" s="43">
        <f>'BAR BB| Open rates'!AI24*0.82</f>
        <v>46494</v>
      </c>
      <c r="AJ24" s="43">
        <f>'BAR BB| Open rates'!AJ24*0.82</f>
        <v>44034</v>
      </c>
      <c r="AK24" s="43">
        <f>'BAR BB| Open rates'!AK24*0.82</f>
        <v>46494</v>
      </c>
      <c r="AL24" s="43">
        <f>'BAR BB| Open rates'!AL24*0.82</f>
        <v>44034</v>
      </c>
      <c r="AM24" s="43">
        <f>'BAR BB| Open rates'!AM24*0.82</f>
        <v>46494</v>
      </c>
      <c r="AN24" s="43">
        <f>'BAR BB| Open rates'!AN24*0.82</f>
        <v>52234</v>
      </c>
      <c r="AO24" s="43">
        <f>'BAR BB| Open rates'!AO24*0.82</f>
        <v>54694</v>
      </c>
      <c r="AP24" s="43">
        <f>'BAR BB| Open rates'!AP24*0.82</f>
        <v>64533.999999999993</v>
      </c>
      <c r="AQ24" s="43">
        <f>'BAR BB| Open rates'!AQ24*0.82</f>
        <v>64533.999999999993</v>
      </c>
      <c r="AR24" s="43">
        <f>'BAR BB| Open rates'!AR24*0.82</f>
        <v>66912</v>
      </c>
      <c r="AS24" s="43">
        <f>'BAR BB| Open rates'!AS24*0.82</f>
        <v>64533.999999999993</v>
      </c>
      <c r="AT24" s="43">
        <f>'BAR BB| Open rates'!AT24*0.82</f>
        <v>66912</v>
      </c>
      <c r="AU24" s="43">
        <f>'BAR BB| Open rates'!AU24*0.82</f>
        <v>64533.999999999993</v>
      </c>
      <c r="AV24" s="43">
        <f>'BAR BB| Open rates'!AV24*0.82</f>
        <v>80442</v>
      </c>
      <c r="AW24" s="43">
        <f>'BAR BB| Open rates'!AW24*0.82</f>
        <v>65189.999999999993</v>
      </c>
      <c r="AX24" s="43">
        <f>'BAR BB| Open rates'!AX24*0.82</f>
        <v>49774</v>
      </c>
      <c r="AY24" s="43">
        <f>'BAR BB| Open rates'!AY24*0.82</f>
        <v>46494</v>
      </c>
      <c r="AZ24" s="43">
        <f>'BAR BB| Open rates'!AZ24*0.82</f>
        <v>49774</v>
      </c>
      <c r="BA24" s="43">
        <f>'BAR BB| Open rates'!BA24*0.82</f>
        <v>42394</v>
      </c>
      <c r="BB24" s="43">
        <f>'BAR BB| Open rates'!BB24*0.82</f>
        <v>40754</v>
      </c>
      <c r="BC24" s="43">
        <f>'BAR BB| Open rates'!BC24*0.82</f>
        <v>42394</v>
      </c>
      <c r="BD24" s="43">
        <f>'BAR BB| Open rates'!BD24*0.82</f>
        <v>40754</v>
      </c>
      <c r="BE24" s="43">
        <f>'BAR BB| Open rates'!BE24*0.82</f>
        <v>34030</v>
      </c>
      <c r="BF24" s="43">
        <f>'BAR BB| Open rates'!BF24*0.82</f>
        <v>32635.999999999996</v>
      </c>
      <c r="BG24" s="43">
        <f>'BAR BB| Open rates'!BG24*0.82</f>
        <v>30995.999999999996</v>
      </c>
      <c r="BH24" s="43">
        <f>'BAR BB| Open rates'!BH24*0.82</f>
        <v>30995.999999999996</v>
      </c>
      <c r="BI24" s="43">
        <f>'BAR BB| Open rates'!BI24*0.82</f>
        <v>30176</v>
      </c>
      <c r="BJ24" s="43">
        <f>'BAR BB| Open rates'!BJ24*0.82</f>
        <v>30995.999999999996</v>
      </c>
      <c r="BK24" s="43">
        <f>'BAR BB| Open rates'!BK24*0.82</f>
        <v>30176</v>
      </c>
      <c r="BL24" s="43">
        <f>'BAR BB| Open rates'!BL24*0.82</f>
        <v>30995.999999999996</v>
      </c>
    </row>
    <row r="25" spans="1:64" s="36" customFormat="1" ht="12" customHeight="1" x14ac:dyDescent="0.2">
      <c r="A25" s="237">
        <v>2</v>
      </c>
      <c r="B25" s="43">
        <f>'BAR BB| Open rates'!B25*0.82</f>
        <v>46904</v>
      </c>
      <c r="C25" s="43">
        <f>'BAR BB| Open rates'!C25*0.82</f>
        <v>43624</v>
      </c>
      <c r="D25" s="43">
        <f>'BAR BB| Open rates'!D25*0.82</f>
        <v>43624</v>
      </c>
      <c r="E25" s="43">
        <f>'BAR BB| Open rates'!E25*0.82</f>
        <v>46904</v>
      </c>
      <c r="F25" s="43">
        <f>'BAR BB| Open rates'!F25*0.82</f>
        <v>43624</v>
      </c>
      <c r="G25" s="43">
        <f>'BAR BB| Open rates'!G25*0.82</f>
        <v>43624</v>
      </c>
      <c r="H25" s="43">
        <f>'BAR BB| Open rates'!H25*0.82</f>
        <v>37884</v>
      </c>
      <c r="I25" s="43">
        <f>'BAR BB| Open rates'!I25*0.82</f>
        <v>36080</v>
      </c>
      <c r="J25" s="43">
        <f>'BAR BB| Open rates'!J25*0.82</f>
        <v>34686</v>
      </c>
      <c r="K25" s="43">
        <f>'BAR BB| Open rates'!K25*0.82</f>
        <v>33046</v>
      </c>
      <c r="L25" s="43">
        <f>'BAR BB| Open rates'!L25*0.82</f>
        <v>34686</v>
      </c>
      <c r="M25" s="43">
        <f>'BAR BB| Open rates'!M25*0.82</f>
        <v>33046</v>
      </c>
      <c r="N25" s="43">
        <f>'BAR BB| Open rates'!N25*0.82</f>
        <v>34686</v>
      </c>
      <c r="O25" s="43">
        <f>'BAR BB| Open rates'!O25*0.82</f>
        <v>33046</v>
      </c>
      <c r="P25" s="43">
        <f>'BAR BB| Open rates'!P25*0.82</f>
        <v>34686</v>
      </c>
      <c r="Q25" s="43">
        <f>'BAR BB| Open rates'!Q25*0.82</f>
        <v>33046</v>
      </c>
      <c r="R25" s="43">
        <f>'BAR BB| Open rates'!R25*0.82</f>
        <v>33046</v>
      </c>
      <c r="S25" s="43">
        <f>'BAR BB| Open rates'!S25*0.82</f>
        <v>34686</v>
      </c>
      <c r="T25" s="43">
        <f>'BAR BB| Open rates'!T25*0.82</f>
        <v>33046</v>
      </c>
      <c r="U25" s="43">
        <f>'BAR BB| Open rates'!U25*0.82</f>
        <v>34686</v>
      </c>
      <c r="V25" s="43">
        <f>'BAR BB| Open rates'!V25*0.82</f>
        <v>34686</v>
      </c>
      <c r="W25" s="43">
        <f>'BAR BB| Open rates'!W25*0.82</f>
        <v>37884</v>
      </c>
      <c r="X25" s="43">
        <f>'BAR BB| Open rates'!X25*0.82</f>
        <v>43624</v>
      </c>
      <c r="Y25" s="43">
        <f>'BAR BB| Open rates'!Y25*0.82</f>
        <v>149978</v>
      </c>
      <c r="Z25" s="43">
        <f>'BAR BB| Open rates'!Z25*0.82</f>
        <v>166296</v>
      </c>
      <c r="AA25" s="43">
        <f>'BAR BB| Open rates'!AA25*0.82</f>
        <v>174496</v>
      </c>
      <c r="AB25" s="43">
        <f>'BAR BB| Open rates'!AB25*0.82</f>
        <v>182778</v>
      </c>
      <c r="AC25" s="43">
        <f>'BAR BB| Open rates'!AC25*0.82</f>
        <v>176710</v>
      </c>
      <c r="AD25" s="43">
        <f>'BAR BB| Open rates'!AD25*0.82</f>
        <v>174496</v>
      </c>
      <c r="AE25" s="43">
        <f>'BAR BB| Open rates'!AE25*0.82</f>
        <v>85034</v>
      </c>
      <c r="AF25" s="43">
        <f>'BAR BB| Open rates'!AF25*0.82</f>
        <v>76834</v>
      </c>
      <c r="AG25" s="43">
        <f>'BAR BB| Open rates'!AG25*0.82</f>
        <v>46494</v>
      </c>
      <c r="AH25" s="43">
        <f>'BAR BB| Open rates'!AH25*0.82</f>
        <v>50594</v>
      </c>
      <c r="AI25" s="43">
        <f>'BAR BB| Open rates'!AI25*0.82</f>
        <v>48954</v>
      </c>
      <c r="AJ25" s="43">
        <f>'BAR BB| Open rates'!AJ25*0.82</f>
        <v>46494</v>
      </c>
      <c r="AK25" s="43">
        <f>'BAR BB| Open rates'!AK25*0.82</f>
        <v>48954</v>
      </c>
      <c r="AL25" s="43">
        <f>'BAR BB| Open rates'!AL25*0.82</f>
        <v>46494</v>
      </c>
      <c r="AM25" s="43">
        <f>'BAR BB| Open rates'!AM25*0.82</f>
        <v>48954</v>
      </c>
      <c r="AN25" s="43">
        <f>'BAR BB| Open rates'!AN25*0.82</f>
        <v>54694</v>
      </c>
      <c r="AO25" s="43">
        <f>'BAR BB| Open rates'!AO25*0.82</f>
        <v>57154</v>
      </c>
      <c r="AP25" s="43">
        <f>'BAR BB| Open rates'!AP25*0.82</f>
        <v>66994</v>
      </c>
      <c r="AQ25" s="43">
        <f>'BAR BB| Open rates'!AQ25*0.82</f>
        <v>66994</v>
      </c>
      <c r="AR25" s="43">
        <f>'BAR BB| Open rates'!AR25*0.82</f>
        <v>69372</v>
      </c>
      <c r="AS25" s="43">
        <f>'BAR BB| Open rates'!AS25*0.82</f>
        <v>66994</v>
      </c>
      <c r="AT25" s="43">
        <f>'BAR BB| Open rates'!AT25*0.82</f>
        <v>69372</v>
      </c>
      <c r="AU25" s="43">
        <f>'BAR BB| Open rates'!AU25*0.82</f>
        <v>66994</v>
      </c>
      <c r="AV25" s="43">
        <f>'BAR BB| Open rates'!AV25*0.82</f>
        <v>82902</v>
      </c>
      <c r="AW25" s="43">
        <f>'BAR BB| Open rates'!AW25*0.82</f>
        <v>67650</v>
      </c>
      <c r="AX25" s="43">
        <f>'BAR BB| Open rates'!AX25*0.82</f>
        <v>52234</v>
      </c>
      <c r="AY25" s="43">
        <f>'BAR BB| Open rates'!AY25*0.82</f>
        <v>48954</v>
      </c>
      <c r="AZ25" s="43">
        <f>'BAR BB| Open rates'!AZ25*0.82</f>
        <v>52234</v>
      </c>
      <c r="BA25" s="43">
        <f>'BAR BB| Open rates'!BA25*0.82</f>
        <v>44854</v>
      </c>
      <c r="BB25" s="43">
        <f>'BAR BB| Open rates'!BB25*0.82</f>
        <v>43214</v>
      </c>
      <c r="BC25" s="43">
        <f>'BAR BB| Open rates'!BC25*0.82</f>
        <v>44854</v>
      </c>
      <c r="BD25" s="43">
        <f>'BAR BB| Open rates'!BD25*0.82</f>
        <v>43214</v>
      </c>
      <c r="BE25" s="43">
        <f>'BAR BB| Open rates'!BE25*0.82</f>
        <v>36490</v>
      </c>
      <c r="BF25" s="43">
        <f>'BAR BB| Open rates'!BF25*0.82</f>
        <v>35096</v>
      </c>
      <c r="BG25" s="43">
        <f>'BAR BB| Open rates'!BG25*0.82</f>
        <v>33456</v>
      </c>
      <c r="BH25" s="43">
        <f>'BAR BB| Open rates'!BH25*0.82</f>
        <v>33456</v>
      </c>
      <c r="BI25" s="43">
        <f>'BAR BB| Open rates'!BI25*0.82</f>
        <v>32635.999999999996</v>
      </c>
      <c r="BJ25" s="43">
        <f>'BAR BB| Open rates'!BJ25*0.82</f>
        <v>33456</v>
      </c>
      <c r="BK25" s="43">
        <f>'BAR BB| Open rates'!BK25*0.82</f>
        <v>32635.999999999996</v>
      </c>
      <c r="BL25" s="43">
        <f>'BAR BB| Open rates'!BL25*0.82</f>
        <v>33456</v>
      </c>
    </row>
    <row r="26" spans="1:64" s="36" customFormat="1" ht="12" customHeight="1" x14ac:dyDescent="0.2">
      <c r="A26" s="237">
        <v>3</v>
      </c>
      <c r="B26" s="43">
        <f>'BAR BB| Open rates'!B26*0.82</f>
        <v>48954</v>
      </c>
      <c r="C26" s="43">
        <f>'BAR BB| Open rates'!C26*0.82</f>
        <v>45674</v>
      </c>
      <c r="D26" s="43">
        <f>'BAR BB| Open rates'!D26*0.82</f>
        <v>45674</v>
      </c>
      <c r="E26" s="43">
        <f>'BAR BB| Open rates'!E26*0.82</f>
        <v>48954</v>
      </c>
      <c r="F26" s="43">
        <f>'BAR BB| Open rates'!F26*0.82</f>
        <v>45674</v>
      </c>
      <c r="G26" s="43">
        <f>'BAR BB| Open rates'!G26*0.82</f>
        <v>45674</v>
      </c>
      <c r="H26" s="43">
        <f>'BAR BB| Open rates'!H26*0.82</f>
        <v>39934</v>
      </c>
      <c r="I26" s="43">
        <f>'BAR BB| Open rates'!I26*0.82</f>
        <v>38130</v>
      </c>
      <c r="J26" s="43">
        <f>'BAR BB| Open rates'!J26*0.82</f>
        <v>36736</v>
      </c>
      <c r="K26" s="43">
        <f>'BAR BB| Open rates'!K26*0.82</f>
        <v>35096</v>
      </c>
      <c r="L26" s="43">
        <f>'BAR BB| Open rates'!L26*0.82</f>
        <v>36736</v>
      </c>
      <c r="M26" s="43">
        <f>'BAR BB| Open rates'!M26*0.82</f>
        <v>35096</v>
      </c>
      <c r="N26" s="43">
        <f>'BAR BB| Open rates'!N26*0.82</f>
        <v>36736</v>
      </c>
      <c r="O26" s="43">
        <f>'BAR BB| Open rates'!O26*0.82</f>
        <v>35096</v>
      </c>
      <c r="P26" s="43">
        <f>'BAR BB| Open rates'!P26*0.82</f>
        <v>36736</v>
      </c>
      <c r="Q26" s="43">
        <f>'BAR BB| Open rates'!Q26*0.82</f>
        <v>35096</v>
      </c>
      <c r="R26" s="43">
        <f>'BAR BB| Open rates'!R26*0.82</f>
        <v>35096</v>
      </c>
      <c r="S26" s="43">
        <f>'BAR BB| Open rates'!S26*0.82</f>
        <v>36736</v>
      </c>
      <c r="T26" s="43">
        <f>'BAR BB| Open rates'!T26*0.82</f>
        <v>35096</v>
      </c>
      <c r="U26" s="43">
        <f>'BAR BB| Open rates'!U26*0.82</f>
        <v>36736</v>
      </c>
      <c r="V26" s="43">
        <f>'BAR BB| Open rates'!V26*0.82</f>
        <v>36736</v>
      </c>
      <c r="W26" s="43">
        <f>'BAR BB| Open rates'!W26*0.82</f>
        <v>39934</v>
      </c>
      <c r="X26" s="43">
        <f>'BAR BB| Open rates'!X26*0.82</f>
        <v>45674</v>
      </c>
      <c r="Y26" s="43">
        <f>'BAR BB| Open rates'!Y26*0.82</f>
        <v>152438</v>
      </c>
      <c r="Z26" s="43">
        <f>'BAR BB| Open rates'!Z26*0.82</f>
        <v>168756</v>
      </c>
      <c r="AA26" s="43">
        <f>'BAR BB| Open rates'!AA26*0.82</f>
        <v>176956</v>
      </c>
      <c r="AB26" s="43">
        <f>'BAR BB| Open rates'!AB26*0.82</f>
        <v>185238</v>
      </c>
      <c r="AC26" s="43">
        <f>'BAR BB| Open rates'!AC26*0.82</f>
        <v>179170</v>
      </c>
      <c r="AD26" s="43">
        <f>'BAR BB| Open rates'!AD26*0.82</f>
        <v>176956</v>
      </c>
      <c r="AE26" s="43">
        <f>'BAR BB| Open rates'!AE26*0.82</f>
        <v>87494</v>
      </c>
      <c r="AF26" s="43">
        <f>'BAR BB| Open rates'!AF26*0.82</f>
        <v>79294</v>
      </c>
      <c r="AG26" s="43">
        <f>'BAR BB| Open rates'!AG26*0.82</f>
        <v>48954</v>
      </c>
      <c r="AH26" s="43">
        <f>'BAR BB| Open rates'!AH26*0.82</f>
        <v>53054</v>
      </c>
      <c r="AI26" s="43">
        <f>'BAR BB| Open rates'!AI26*0.82</f>
        <v>51414</v>
      </c>
      <c r="AJ26" s="43">
        <f>'BAR BB| Open rates'!AJ26*0.82</f>
        <v>48954</v>
      </c>
      <c r="AK26" s="43">
        <f>'BAR BB| Open rates'!AK26*0.82</f>
        <v>51414</v>
      </c>
      <c r="AL26" s="43">
        <f>'BAR BB| Open rates'!AL26*0.82</f>
        <v>48954</v>
      </c>
      <c r="AM26" s="43">
        <f>'BAR BB| Open rates'!AM26*0.82</f>
        <v>51414</v>
      </c>
      <c r="AN26" s="43">
        <f>'BAR BB| Open rates'!AN26*0.82</f>
        <v>57154</v>
      </c>
      <c r="AO26" s="43">
        <f>'BAR BB| Open rates'!AO26*0.82</f>
        <v>59614</v>
      </c>
      <c r="AP26" s="43">
        <f>'BAR BB| Open rates'!AP26*0.82</f>
        <v>69454</v>
      </c>
      <c r="AQ26" s="43">
        <f>'BAR BB| Open rates'!AQ26*0.82</f>
        <v>69454</v>
      </c>
      <c r="AR26" s="43">
        <f>'BAR BB| Open rates'!AR26*0.82</f>
        <v>71832</v>
      </c>
      <c r="AS26" s="43">
        <f>'BAR BB| Open rates'!AS26*0.82</f>
        <v>69454</v>
      </c>
      <c r="AT26" s="43">
        <f>'BAR BB| Open rates'!AT26*0.82</f>
        <v>71832</v>
      </c>
      <c r="AU26" s="43">
        <f>'BAR BB| Open rates'!AU26*0.82</f>
        <v>69454</v>
      </c>
      <c r="AV26" s="43">
        <f>'BAR BB| Open rates'!AV26*0.82</f>
        <v>85362</v>
      </c>
      <c r="AW26" s="43">
        <f>'BAR BB| Open rates'!AW26*0.82</f>
        <v>70110</v>
      </c>
      <c r="AX26" s="43">
        <f>'BAR BB| Open rates'!AX26*0.82</f>
        <v>54694</v>
      </c>
      <c r="AY26" s="43">
        <f>'BAR BB| Open rates'!AY26*0.82</f>
        <v>51414</v>
      </c>
      <c r="AZ26" s="43">
        <f>'BAR BB| Open rates'!AZ26*0.82</f>
        <v>54694</v>
      </c>
      <c r="BA26" s="43">
        <f>'BAR BB| Open rates'!BA26*0.82</f>
        <v>47314</v>
      </c>
      <c r="BB26" s="43">
        <f>'BAR BB| Open rates'!BB26*0.82</f>
        <v>45674</v>
      </c>
      <c r="BC26" s="43">
        <f>'BAR BB| Open rates'!BC26*0.82</f>
        <v>47314</v>
      </c>
      <c r="BD26" s="43">
        <f>'BAR BB| Open rates'!BD26*0.82</f>
        <v>45674</v>
      </c>
      <c r="BE26" s="43">
        <f>'BAR BB| Open rates'!BE26*0.82</f>
        <v>38950</v>
      </c>
      <c r="BF26" s="43">
        <f>'BAR BB| Open rates'!BF26*0.82</f>
        <v>37556</v>
      </c>
      <c r="BG26" s="43">
        <f>'BAR BB| Open rates'!BG26*0.82</f>
        <v>35916</v>
      </c>
      <c r="BH26" s="43">
        <f>'BAR BB| Open rates'!BH26*0.82</f>
        <v>35916</v>
      </c>
      <c r="BI26" s="43">
        <f>'BAR BB| Open rates'!BI26*0.82</f>
        <v>35096</v>
      </c>
      <c r="BJ26" s="43">
        <f>'BAR BB| Open rates'!BJ26*0.82</f>
        <v>35916</v>
      </c>
      <c r="BK26" s="43">
        <f>'BAR BB| Open rates'!BK26*0.82</f>
        <v>35096</v>
      </c>
      <c r="BL26" s="43">
        <f>'BAR BB| Open rates'!BL26*0.82</f>
        <v>35916</v>
      </c>
    </row>
    <row r="27" spans="1:64" s="36" customFormat="1" ht="12" customHeight="1" x14ac:dyDescent="0.2">
      <c r="A27" s="237">
        <v>4</v>
      </c>
      <c r="B27" s="43">
        <f>'BAR BB| Open rates'!B27*0.82</f>
        <v>51004</v>
      </c>
      <c r="C27" s="43">
        <f>'BAR BB| Open rates'!C27*0.82</f>
        <v>47724</v>
      </c>
      <c r="D27" s="43">
        <f>'BAR BB| Open rates'!D27*0.82</f>
        <v>47724</v>
      </c>
      <c r="E27" s="43">
        <f>'BAR BB| Open rates'!E27*0.82</f>
        <v>51004</v>
      </c>
      <c r="F27" s="43">
        <f>'BAR BB| Open rates'!F27*0.82</f>
        <v>47724</v>
      </c>
      <c r="G27" s="43">
        <f>'BAR BB| Open rates'!G27*0.82</f>
        <v>47724</v>
      </c>
      <c r="H27" s="43">
        <f>'BAR BB| Open rates'!H27*0.82</f>
        <v>41984</v>
      </c>
      <c r="I27" s="43">
        <f>'BAR BB| Open rates'!I27*0.82</f>
        <v>40180</v>
      </c>
      <c r="J27" s="43">
        <f>'BAR BB| Open rates'!J27*0.82</f>
        <v>38786</v>
      </c>
      <c r="K27" s="43">
        <f>'BAR BB| Open rates'!K27*0.82</f>
        <v>37146</v>
      </c>
      <c r="L27" s="43">
        <f>'BAR BB| Open rates'!L27*0.82</f>
        <v>38786</v>
      </c>
      <c r="M27" s="43">
        <f>'BAR BB| Open rates'!M27*0.82</f>
        <v>37146</v>
      </c>
      <c r="N27" s="43">
        <f>'BAR BB| Open rates'!N27*0.82</f>
        <v>38786</v>
      </c>
      <c r="O27" s="43">
        <f>'BAR BB| Open rates'!O27*0.82</f>
        <v>37146</v>
      </c>
      <c r="P27" s="43">
        <f>'BAR BB| Open rates'!P27*0.82</f>
        <v>38786</v>
      </c>
      <c r="Q27" s="43">
        <f>'BAR BB| Open rates'!Q27*0.82</f>
        <v>37146</v>
      </c>
      <c r="R27" s="43">
        <f>'BAR BB| Open rates'!R27*0.82</f>
        <v>37146</v>
      </c>
      <c r="S27" s="43">
        <f>'BAR BB| Open rates'!S27*0.82</f>
        <v>38786</v>
      </c>
      <c r="T27" s="43">
        <f>'BAR BB| Open rates'!T27*0.82</f>
        <v>37146</v>
      </c>
      <c r="U27" s="43">
        <f>'BAR BB| Open rates'!U27*0.82</f>
        <v>38786</v>
      </c>
      <c r="V27" s="43">
        <f>'BAR BB| Open rates'!V27*0.82</f>
        <v>38786</v>
      </c>
      <c r="W27" s="43">
        <f>'BAR BB| Open rates'!W27*0.82</f>
        <v>41984</v>
      </c>
      <c r="X27" s="43">
        <f>'BAR BB| Open rates'!X27*0.82</f>
        <v>47724</v>
      </c>
      <c r="Y27" s="43">
        <f>'BAR BB| Open rates'!Y27*0.82</f>
        <v>154898</v>
      </c>
      <c r="Z27" s="43">
        <f>'BAR BB| Open rates'!Z27*0.82</f>
        <v>171216</v>
      </c>
      <c r="AA27" s="43">
        <f>'BAR BB| Open rates'!AA27*0.82</f>
        <v>179416</v>
      </c>
      <c r="AB27" s="43">
        <f>'BAR BB| Open rates'!AB27*0.82</f>
        <v>187698</v>
      </c>
      <c r="AC27" s="43">
        <f>'BAR BB| Open rates'!AC27*0.82</f>
        <v>181630</v>
      </c>
      <c r="AD27" s="43">
        <f>'BAR BB| Open rates'!AD27*0.82</f>
        <v>179416</v>
      </c>
      <c r="AE27" s="43">
        <f>'BAR BB| Open rates'!AE27*0.82</f>
        <v>89954</v>
      </c>
      <c r="AF27" s="43">
        <f>'BAR BB| Open rates'!AF27*0.82</f>
        <v>81754</v>
      </c>
      <c r="AG27" s="43">
        <f>'BAR BB| Open rates'!AG27*0.82</f>
        <v>51414</v>
      </c>
      <c r="AH27" s="43">
        <f>'BAR BB| Open rates'!AH27*0.82</f>
        <v>55514</v>
      </c>
      <c r="AI27" s="43">
        <f>'BAR BB| Open rates'!AI27*0.82</f>
        <v>53874</v>
      </c>
      <c r="AJ27" s="43">
        <f>'BAR BB| Open rates'!AJ27*0.82</f>
        <v>51414</v>
      </c>
      <c r="AK27" s="43">
        <f>'BAR BB| Open rates'!AK27*0.82</f>
        <v>53874</v>
      </c>
      <c r="AL27" s="43">
        <f>'BAR BB| Open rates'!AL27*0.82</f>
        <v>51414</v>
      </c>
      <c r="AM27" s="43">
        <f>'BAR BB| Open rates'!AM27*0.82</f>
        <v>53874</v>
      </c>
      <c r="AN27" s="43">
        <f>'BAR BB| Open rates'!AN27*0.82</f>
        <v>59614</v>
      </c>
      <c r="AO27" s="43">
        <f>'BAR BB| Open rates'!AO27*0.82</f>
        <v>62073.999999999993</v>
      </c>
      <c r="AP27" s="43">
        <f>'BAR BB| Open rates'!AP27*0.82</f>
        <v>71914</v>
      </c>
      <c r="AQ27" s="43">
        <f>'BAR BB| Open rates'!AQ27*0.82</f>
        <v>71914</v>
      </c>
      <c r="AR27" s="43">
        <f>'BAR BB| Open rates'!AR27*0.82</f>
        <v>74292</v>
      </c>
      <c r="AS27" s="43">
        <f>'BAR BB| Open rates'!AS27*0.82</f>
        <v>71914</v>
      </c>
      <c r="AT27" s="43">
        <f>'BAR BB| Open rates'!AT27*0.82</f>
        <v>74292</v>
      </c>
      <c r="AU27" s="43">
        <f>'BAR BB| Open rates'!AU27*0.82</f>
        <v>71914</v>
      </c>
      <c r="AV27" s="43">
        <f>'BAR BB| Open rates'!AV27*0.82</f>
        <v>87822</v>
      </c>
      <c r="AW27" s="43">
        <f>'BAR BB| Open rates'!AW27*0.82</f>
        <v>72570</v>
      </c>
      <c r="AX27" s="43">
        <f>'BAR BB| Open rates'!AX27*0.82</f>
        <v>57154</v>
      </c>
      <c r="AY27" s="43">
        <f>'BAR BB| Open rates'!AY27*0.82</f>
        <v>53874</v>
      </c>
      <c r="AZ27" s="43">
        <f>'BAR BB| Open rates'!AZ27*0.82</f>
        <v>57154</v>
      </c>
      <c r="BA27" s="43">
        <f>'BAR BB| Open rates'!BA27*0.82</f>
        <v>49774</v>
      </c>
      <c r="BB27" s="43">
        <f>'BAR BB| Open rates'!BB27*0.82</f>
        <v>48134</v>
      </c>
      <c r="BC27" s="43">
        <f>'BAR BB| Open rates'!BC27*0.82</f>
        <v>49774</v>
      </c>
      <c r="BD27" s="43">
        <f>'BAR BB| Open rates'!BD27*0.82</f>
        <v>48134</v>
      </c>
      <c r="BE27" s="43">
        <f>'BAR BB| Open rates'!BE27*0.82</f>
        <v>41410</v>
      </c>
      <c r="BF27" s="43">
        <f>'BAR BB| Open rates'!BF27*0.82</f>
        <v>40016</v>
      </c>
      <c r="BG27" s="43">
        <f>'BAR BB| Open rates'!BG27*0.82</f>
        <v>38376</v>
      </c>
      <c r="BH27" s="43">
        <f>'BAR BB| Open rates'!BH27*0.82</f>
        <v>38376</v>
      </c>
      <c r="BI27" s="43">
        <f>'BAR BB| Open rates'!BI27*0.82</f>
        <v>37556</v>
      </c>
      <c r="BJ27" s="43">
        <f>'BAR BB| Open rates'!BJ27*0.82</f>
        <v>38376</v>
      </c>
      <c r="BK27" s="43">
        <f>'BAR BB| Open rates'!BK27*0.82</f>
        <v>37556</v>
      </c>
      <c r="BL27" s="43">
        <f>'BAR BB| Open rates'!BL27*0.82</f>
        <v>38376</v>
      </c>
    </row>
    <row r="28" spans="1:6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64" s="36" customFormat="1" ht="12" customHeight="1" x14ac:dyDescent="0.2">
      <c r="A29" s="237">
        <v>1</v>
      </c>
      <c r="B29" s="43">
        <f>'BAR BB| Open rates'!B29*0.82</f>
        <v>48134</v>
      </c>
      <c r="C29" s="43">
        <f>'BAR BB| Open rates'!C29*0.82</f>
        <v>44854</v>
      </c>
      <c r="D29" s="43">
        <f>'BAR BB| Open rates'!D29*0.82</f>
        <v>44854</v>
      </c>
      <c r="E29" s="43">
        <f>'BAR BB| Open rates'!E29*0.82</f>
        <v>48134</v>
      </c>
      <c r="F29" s="43">
        <f>'BAR BB| Open rates'!F29*0.82</f>
        <v>44854</v>
      </c>
      <c r="G29" s="43">
        <f>'BAR BB| Open rates'!G29*0.82</f>
        <v>44854</v>
      </c>
      <c r="H29" s="43">
        <f>'BAR BB| Open rates'!H29*0.82</f>
        <v>39114</v>
      </c>
      <c r="I29" s="43">
        <f>'BAR BB| Open rates'!I29*0.82</f>
        <v>37310</v>
      </c>
      <c r="J29" s="43">
        <f>'BAR BB| Open rates'!J29*0.82</f>
        <v>35916</v>
      </c>
      <c r="K29" s="43">
        <f>'BAR BB| Open rates'!K29*0.82</f>
        <v>34276</v>
      </c>
      <c r="L29" s="43">
        <f>'BAR BB| Open rates'!L29*0.82</f>
        <v>35916</v>
      </c>
      <c r="M29" s="43">
        <f>'BAR BB| Open rates'!M29*0.82</f>
        <v>34276</v>
      </c>
      <c r="N29" s="43">
        <f>'BAR BB| Open rates'!N29*0.82</f>
        <v>35916</v>
      </c>
      <c r="O29" s="43">
        <f>'BAR BB| Open rates'!O29*0.82</f>
        <v>34276</v>
      </c>
      <c r="P29" s="43">
        <f>'BAR BB| Open rates'!P29*0.82</f>
        <v>35916</v>
      </c>
      <c r="Q29" s="43">
        <f>'BAR BB| Open rates'!Q29*0.82</f>
        <v>34276</v>
      </c>
      <c r="R29" s="43">
        <f>'BAR BB| Open rates'!R29*0.82</f>
        <v>34276</v>
      </c>
      <c r="S29" s="43">
        <f>'BAR BB| Open rates'!S29*0.82</f>
        <v>35916</v>
      </c>
      <c r="T29" s="43">
        <f>'BAR BB| Open rates'!T29*0.82</f>
        <v>34276</v>
      </c>
      <c r="U29" s="43">
        <f>'BAR BB| Open rates'!U29*0.82</f>
        <v>35916</v>
      </c>
      <c r="V29" s="43">
        <f>'BAR BB| Open rates'!V29*0.82</f>
        <v>35916</v>
      </c>
      <c r="W29" s="43">
        <f>'BAR BB| Open rates'!W29*0.82</f>
        <v>39114</v>
      </c>
      <c r="X29" s="43">
        <f>'BAR BB| Open rates'!X29*0.82</f>
        <v>44854</v>
      </c>
      <c r="Y29" s="43">
        <f>'BAR BB| Open rates'!Y29*0.82</f>
        <v>180318</v>
      </c>
      <c r="Z29" s="43">
        <f>'BAR BB| Open rates'!Z29*0.82</f>
        <v>196636</v>
      </c>
      <c r="AA29" s="43">
        <f>'BAR BB| Open rates'!AA29*0.82</f>
        <v>204836</v>
      </c>
      <c r="AB29" s="43">
        <f>'BAR BB| Open rates'!AB29*0.82</f>
        <v>213118</v>
      </c>
      <c r="AC29" s="43">
        <f>'BAR BB| Open rates'!AC29*0.82</f>
        <v>207050</v>
      </c>
      <c r="AD29" s="43">
        <f>'BAR BB| Open rates'!AD29*0.82</f>
        <v>204836</v>
      </c>
      <c r="AE29" s="43">
        <f>'BAR BB| Open rates'!AE29*0.82</f>
        <v>86674</v>
      </c>
      <c r="AF29" s="43">
        <f>'BAR BB| Open rates'!AF29*0.82</f>
        <v>78474</v>
      </c>
      <c r="AG29" s="43">
        <f>'BAR BB| Open rates'!AG29*0.82</f>
        <v>48134</v>
      </c>
      <c r="AH29" s="43">
        <f>'BAR BB| Open rates'!AH29*0.82</f>
        <v>52234</v>
      </c>
      <c r="AI29" s="43">
        <f>'BAR BB| Open rates'!AI29*0.82</f>
        <v>50594</v>
      </c>
      <c r="AJ29" s="43">
        <f>'BAR BB| Open rates'!AJ29*0.82</f>
        <v>48134</v>
      </c>
      <c r="AK29" s="43">
        <f>'BAR BB| Open rates'!AK29*0.82</f>
        <v>50594</v>
      </c>
      <c r="AL29" s="43">
        <f>'BAR BB| Open rates'!AL29*0.82</f>
        <v>48134</v>
      </c>
      <c r="AM29" s="43">
        <f>'BAR BB| Open rates'!AM29*0.82</f>
        <v>50594</v>
      </c>
      <c r="AN29" s="43">
        <f>'BAR BB| Open rates'!AN29*0.82</f>
        <v>56334</v>
      </c>
      <c r="AO29" s="43">
        <f>'BAR BB| Open rates'!AO29*0.82</f>
        <v>58794</v>
      </c>
      <c r="AP29" s="43">
        <f>'BAR BB| Open rates'!AP29*0.82</f>
        <v>69454</v>
      </c>
      <c r="AQ29" s="43">
        <f>'BAR BB| Open rates'!AQ29*0.82</f>
        <v>69454</v>
      </c>
      <c r="AR29" s="43">
        <f>'BAR BB| Open rates'!AR29*0.82</f>
        <v>71832</v>
      </c>
      <c r="AS29" s="43">
        <f>'BAR BB| Open rates'!AS29*0.82</f>
        <v>69454</v>
      </c>
      <c r="AT29" s="43">
        <f>'BAR BB| Open rates'!AT29*0.82</f>
        <v>71832</v>
      </c>
      <c r="AU29" s="43">
        <f>'BAR BB| Open rates'!AU29*0.82</f>
        <v>69454</v>
      </c>
      <c r="AV29" s="43">
        <f>'BAR BB| Open rates'!AV29*0.82</f>
        <v>92004</v>
      </c>
      <c r="AW29" s="43">
        <f>'BAR BB| Open rates'!AW29*0.82</f>
        <v>66830</v>
      </c>
      <c r="AX29" s="43">
        <f>'BAR BB| Open rates'!AX29*0.82</f>
        <v>51414</v>
      </c>
      <c r="AY29" s="43">
        <f>'BAR BB| Open rates'!AY29*0.82</f>
        <v>48134</v>
      </c>
      <c r="AZ29" s="43">
        <f>'BAR BB| Open rates'!AZ29*0.82</f>
        <v>51414</v>
      </c>
      <c r="BA29" s="43">
        <f>'BAR BB| Open rates'!BA29*0.82</f>
        <v>44034</v>
      </c>
      <c r="BB29" s="43">
        <f>'BAR BB| Open rates'!BB29*0.82</f>
        <v>42394</v>
      </c>
      <c r="BC29" s="43">
        <f>'BAR BB| Open rates'!BC29*0.82</f>
        <v>44034</v>
      </c>
      <c r="BD29" s="43">
        <f>'BAR BB| Open rates'!BD29*0.82</f>
        <v>42394</v>
      </c>
      <c r="BE29" s="43">
        <f>'BAR BB| Open rates'!BE29*0.82</f>
        <v>37310</v>
      </c>
      <c r="BF29" s="43">
        <f>'BAR BB| Open rates'!BF29*0.82</f>
        <v>35916</v>
      </c>
      <c r="BG29" s="43">
        <f>'BAR BB| Open rates'!BG29*0.82</f>
        <v>34276</v>
      </c>
      <c r="BH29" s="43">
        <f>'BAR BB| Open rates'!BH29*0.82</f>
        <v>34276</v>
      </c>
      <c r="BI29" s="43">
        <f>'BAR BB| Open rates'!BI29*0.82</f>
        <v>33456</v>
      </c>
      <c r="BJ29" s="43">
        <f>'BAR BB| Open rates'!BJ29*0.82</f>
        <v>34276</v>
      </c>
      <c r="BK29" s="43">
        <f>'BAR BB| Open rates'!BK29*0.82</f>
        <v>33456</v>
      </c>
      <c r="BL29" s="43">
        <f>'BAR BB| Open rates'!BL29*0.82</f>
        <v>34276</v>
      </c>
    </row>
    <row r="30" spans="1:64" s="36" customFormat="1" ht="12" customHeight="1" x14ac:dyDescent="0.2">
      <c r="A30" s="237">
        <v>2</v>
      </c>
      <c r="B30" s="43">
        <f>'BAR BB| Open rates'!B30*0.82</f>
        <v>50184</v>
      </c>
      <c r="C30" s="43">
        <f>'BAR BB| Open rates'!C30*0.82</f>
        <v>46904</v>
      </c>
      <c r="D30" s="43">
        <f>'BAR BB| Open rates'!D30*0.82</f>
        <v>46904</v>
      </c>
      <c r="E30" s="43">
        <f>'BAR BB| Open rates'!E30*0.82</f>
        <v>50184</v>
      </c>
      <c r="F30" s="43">
        <f>'BAR BB| Open rates'!F30*0.82</f>
        <v>46904</v>
      </c>
      <c r="G30" s="43">
        <f>'BAR BB| Open rates'!G30*0.82</f>
        <v>46904</v>
      </c>
      <c r="H30" s="43">
        <f>'BAR BB| Open rates'!H30*0.82</f>
        <v>41164</v>
      </c>
      <c r="I30" s="43">
        <f>'BAR BB| Open rates'!I30*0.82</f>
        <v>39360</v>
      </c>
      <c r="J30" s="43">
        <f>'BAR BB| Open rates'!J30*0.82</f>
        <v>37966</v>
      </c>
      <c r="K30" s="43">
        <f>'BAR BB| Open rates'!K30*0.82</f>
        <v>36326</v>
      </c>
      <c r="L30" s="43">
        <f>'BAR BB| Open rates'!L30*0.82</f>
        <v>37966</v>
      </c>
      <c r="M30" s="43">
        <f>'BAR BB| Open rates'!M30*0.82</f>
        <v>36326</v>
      </c>
      <c r="N30" s="43">
        <f>'BAR BB| Open rates'!N30*0.82</f>
        <v>37966</v>
      </c>
      <c r="O30" s="43">
        <f>'BAR BB| Open rates'!O30*0.82</f>
        <v>36326</v>
      </c>
      <c r="P30" s="43">
        <f>'BAR BB| Open rates'!P30*0.82</f>
        <v>37966</v>
      </c>
      <c r="Q30" s="43">
        <f>'BAR BB| Open rates'!Q30*0.82</f>
        <v>36326</v>
      </c>
      <c r="R30" s="43">
        <f>'BAR BB| Open rates'!R30*0.82</f>
        <v>36326</v>
      </c>
      <c r="S30" s="43">
        <f>'BAR BB| Open rates'!S30*0.82</f>
        <v>37966</v>
      </c>
      <c r="T30" s="43">
        <f>'BAR BB| Open rates'!T30*0.82</f>
        <v>36326</v>
      </c>
      <c r="U30" s="43">
        <f>'BAR BB| Open rates'!U30*0.82</f>
        <v>37966</v>
      </c>
      <c r="V30" s="43">
        <f>'BAR BB| Open rates'!V30*0.82</f>
        <v>37966</v>
      </c>
      <c r="W30" s="43">
        <f>'BAR BB| Open rates'!W30*0.82</f>
        <v>41164</v>
      </c>
      <c r="X30" s="43">
        <f>'BAR BB| Open rates'!X30*0.82</f>
        <v>46904</v>
      </c>
      <c r="Y30" s="43">
        <f>'BAR BB| Open rates'!Y30*0.82</f>
        <v>182778</v>
      </c>
      <c r="Z30" s="43">
        <f>'BAR BB| Open rates'!Z30*0.82</f>
        <v>199096</v>
      </c>
      <c r="AA30" s="43">
        <f>'BAR BB| Open rates'!AA30*0.82</f>
        <v>207296</v>
      </c>
      <c r="AB30" s="43">
        <f>'BAR BB| Open rates'!AB30*0.82</f>
        <v>215578</v>
      </c>
      <c r="AC30" s="43">
        <f>'BAR BB| Open rates'!AC30*0.82</f>
        <v>209510</v>
      </c>
      <c r="AD30" s="43">
        <f>'BAR BB| Open rates'!AD30*0.82</f>
        <v>207296</v>
      </c>
      <c r="AE30" s="43">
        <f>'BAR BB| Open rates'!AE30*0.82</f>
        <v>89134</v>
      </c>
      <c r="AF30" s="43">
        <f>'BAR BB| Open rates'!AF30*0.82</f>
        <v>80934</v>
      </c>
      <c r="AG30" s="43">
        <f>'BAR BB| Open rates'!AG30*0.82</f>
        <v>50594</v>
      </c>
      <c r="AH30" s="43">
        <f>'BAR BB| Open rates'!AH30*0.82</f>
        <v>54694</v>
      </c>
      <c r="AI30" s="43">
        <f>'BAR BB| Open rates'!AI30*0.82</f>
        <v>53054</v>
      </c>
      <c r="AJ30" s="43">
        <f>'BAR BB| Open rates'!AJ30*0.82</f>
        <v>50594</v>
      </c>
      <c r="AK30" s="43">
        <f>'BAR BB| Open rates'!AK30*0.82</f>
        <v>53054</v>
      </c>
      <c r="AL30" s="43">
        <f>'BAR BB| Open rates'!AL30*0.82</f>
        <v>50594</v>
      </c>
      <c r="AM30" s="43">
        <f>'BAR BB| Open rates'!AM30*0.82</f>
        <v>53054</v>
      </c>
      <c r="AN30" s="43">
        <f>'BAR BB| Open rates'!AN30*0.82</f>
        <v>58794</v>
      </c>
      <c r="AO30" s="43">
        <f>'BAR BB| Open rates'!AO30*0.82</f>
        <v>61253.999999999993</v>
      </c>
      <c r="AP30" s="43">
        <f>'BAR BB| Open rates'!AP30*0.82</f>
        <v>71914</v>
      </c>
      <c r="AQ30" s="43">
        <f>'BAR BB| Open rates'!AQ30*0.82</f>
        <v>71914</v>
      </c>
      <c r="AR30" s="43">
        <f>'BAR BB| Open rates'!AR30*0.82</f>
        <v>74292</v>
      </c>
      <c r="AS30" s="43">
        <f>'BAR BB| Open rates'!AS30*0.82</f>
        <v>71914</v>
      </c>
      <c r="AT30" s="43">
        <f>'BAR BB| Open rates'!AT30*0.82</f>
        <v>74292</v>
      </c>
      <c r="AU30" s="43">
        <f>'BAR BB| Open rates'!AU30*0.82</f>
        <v>71914</v>
      </c>
      <c r="AV30" s="43">
        <f>'BAR BB| Open rates'!AV30*0.82</f>
        <v>94464</v>
      </c>
      <c r="AW30" s="43">
        <f>'BAR BB| Open rates'!AW30*0.82</f>
        <v>69290</v>
      </c>
      <c r="AX30" s="43">
        <f>'BAR BB| Open rates'!AX30*0.82</f>
        <v>53874</v>
      </c>
      <c r="AY30" s="43">
        <f>'BAR BB| Open rates'!AY30*0.82</f>
        <v>50594</v>
      </c>
      <c r="AZ30" s="43">
        <f>'BAR BB| Open rates'!AZ30*0.82</f>
        <v>53874</v>
      </c>
      <c r="BA30" s="43">
        <f>'BAR BB| Open rates'!BA30*0.82</f>
        <v>46494</v>
      </c>
      <c r="BB30" s="43">
        <f>'BAR BB| Open rates'!BB30*0.82</f>
        <v>44854</v>
      </c>
      <c r="BC30" s="43">
        <f>'BAR BB| Open rates'!BC30*0.82</f>
        <v>46494</v>
      </c>
      <c r="BD30" s="43">
        <f>'BAR BB| Open rates'!BD30*0.82</f>
        <v>44854</v>
      </c>
      <c r="BE30" s="43">
        <f>'BAR BB| Open rates'!BE30*0.82</f>
        <v>39770</v>
      </c>
      <c r="BF30" s="43">
        <f>'BAR BB| Open rates'!BF30*0.82</f>
        <v>38376</v>
      </c>
      <c r="BG30" s="43">
        <f>'BAR BB| Open rates'!BG30*0.82</f>
        <v>36736</v>
      </c>
      <c r="BH30" s="43">
        <f>'BAR BB| Open rates'!BH30*0.82</f>
        <v>36736</v>
      </c>
      <c r="BI30" s="43">
        <f>'BAR BB| Open rates'!BI30*0.82</f>
        <v>35916</v>
      </c>
      <c r="BJ30" s="43">
        <f>'BAR BB| Open rates'!BJ30*0.82</f>
        <v>36736</v>
      </c>
      <c r="BK30" s="43">
        <f>'BAR BB| Open rates'!BK30*0.82</f>
        <v>35916</v>
      </c>
      <c r="BL30" s="43">
        <f>'BAR BB| Open rates'!BL30*0.82</f>
        <v>36736</v>
      </c>
    </row>
    <row r="31" spans="1:64" s="36" customFormat="1" ht="12" customHeight="1" x14ac:dyDescent="0.2">
      <c r="A31" s="237">
        <v>3</v>
      </c>
      <c r="B31" s="43">
        <f>'BAR BB| Open rates'!B31*0.82</f>
        <v>52234</v>
      </c>
      <c r="C31" s="43">
        <f>'BAR BB| Open rates'!C31*0.82</f>
        <v>48954</v>
      </c>
      <c r="D31" s="43">
        <f>'BAR BB| Open rates'!D31*0.82</f>
        <v>48954</v>
      </c>
      <c r="E31" s="43">
        <f>'BAR BB| Open rates'!E31*0.82</f>
        <v>52234</v>
      </c>
      <c r="F31" s="43">
        <f>'BAR BB| Open rates'!F31*0.82</f>
        <v>48954</v>
      </c>
      <c r="G31" s="43">
        <f>'BAR BB| Open rates'!G31*0.82</f>
        <v>48954</v>
      </c>
      <c r="H31" s="43">
        <f>'BAR BB| Open rates'!H31*0.82</f>
        <v>43214</v>
      </c>
      <c r="I31" s="43">
        <f>'BAR BB| Open rates'!I31*0.82</f>
        <v>41410</v>
      </c>
      <c r="J31" s="43">
        <f>'BAR BB| Open rates'!J31*0.82</f>
        <v>40016</v>
      </c>
      <c r="K31" s="43">
        <f>'BAR BB| Open rates'!K31*0.82</f>
        <v>38376</v>
      </c>
      <c r="L31" s="43">
        <f>'BAR BB| Open rates'!L31*0.82</f>
        <v>40016</v>
      </c>
      <c r="M31" s="43">
        <f>'BAR BB| Open rates'!M31*0.82</f>
        <v>38376</v>
      </c>
      <c r="N31" s="43">
        <f>'BAR BB| Open rates'!N31*0.82</f>
        <v>40016</v>
      </c>
      <c r="O31" s="43">
        <f>'BAR BB| Open rates'!O31*0.82</f>
        <v>38376</v>
      </c>
      <c r="P31" s="43">
        <f>'BAR BB| Open rates'!P31*0.82</f>
        <v>40016</v>
      </c>
      <c r="Q31" s="43">
        <f>'BAR BB| Open rates'!Q31*0.82</f>
        <v>38376</v>
      </c>
      <c r="R31" s="43">
        <f>'BAR BB| Open rates'!R31*0.82</f>
        <v>38376</v>
      </c>
      <c r="S31" s="43">
        <f>'BAR BB| Open rates'!S31*0.82</f>
        <v>40016</v>
      </c>
      <c r="T31" s="43">
        <f>'BAR BB| Open rates'!T31*0.82</f>
        <v>38376</v>
      </c>
      <c r="U31" s="43">
        <f>'BAR BB| Open rates'!U31*0.82</f>
        <v>40016</v>
      </c>
      <c r="V31" s="43">
        <f>'BAR BB| Open rates'!V31*0.82</f>
        <v>40016</v>
      </c>
      <c r="W31" s="43">
        <f>'BAR BB| Open rates'!W31*0.82</f>
        <v>43214</v>
      </c>
      <c r="X31" s="43">
        <f>'BAR BB| Open rates'!X31*0.82</f>
        <v>48954</v>
      </c>
      <c r="Y31" s="43">
        <f>'BAR BB| Open rates'!Y31*0.82</f>
        <v>185238</v>
      </c>
      <c r="Z31" s="43">
        <f>'BAR BB| Open rates'!Z31*0.82</f>
        <v>201556</v>
      </c>
      <c r="AA31" s="43">
        <f>'BAR BB| Open rates'!AA31*0.82</f>
        <v>209756</v>
      </c>
      <c r="AB31" s="43">
        <f>'BAR BB| Open rates'!AB31*0.82</f>
        <v>218038</v>
      </c>
      <c r="AC31" s="43">
        <f>'BAR BB| Open rates'!AC31*0.82</f>
        <v>211970</v>
      </c>
      <c r="AD31" s="43">
        <f>'BAR BB| Open rates'!AD31*0.82</f>
        <v>209756</v>
      </c>
      <c r="AE31" s="43">
        <f>'BAR BB| Open rates'!AE31*0.82</f>
        <v>91594</v>
      </c>
      <c r="AF31" s="43">
        <f>'BAR BB| Open rates'!AF31*0.82</f>
        <v>83394</v>
      </c>
      <c r="AG31" s="43">
        <f>'BAR BB| Open rates'!AG31*0.82</f>
        <v>53054</v>
      </c>
      <c r="AH31" s="43">
        <f>'BAR BB| Open rates'!AH31*0.82</f>
        <v>57154</v>
      </c>
      <c r="AI31" s="43">
        <f>'BAR BB| Open rates'!AI31*0.82</f>
        <v>55514</v>
      </c>
      <c r="AJ31" s="43">
        <f>'BAR BB| Open rates'!AJ31*0.82</f>
        <v>53054</v>
      </c>
      <c r="AK31" s="43">
        <f>'BAR BB| Open rates'!AK31*0.82</f>
        <v>55514</v>
      </c>
      <c r="AL31" s="43">
        <f>'BAR BB| Open rates'!AL31*0.82</f>
        <v>53054</v>
      </c>
      <c r="AM31" s="43">
        <f>'BAR BB| Open rates'!AM31*0.82</f>
        <v>55514</v>
      </c>
      <c r="AN31" s="43">
        <f>'BAR BB| Open rates'!AN31*0.82</f>
        <v>61253.999999999993</v>
      </c>
      <c r="AO31" s="43">
        <f>'BAR BB| Open rates'!AO31*0.82</f>
        <v>63713.999999999993</v>
      </c>
      <c r="AP31" s="43">
        <f>'BAR BB| Open rates'!AP31*0.82</f>
        <v>74374</v>
      </c>
      <c r="AQ31" s="43">
        <f>'BAR BB| Open rates'!AQ31*0.82</f>
        <v>74374</v>
      </c>
      <c r="AR31" s="43">
        <f>'BAR BB| Open rates'!AR31*0.82</f>
        <v>76752</v>
      </c>
      <c r="AS31" s="43">
        <f>'BAR BB| Open rates'!AS31*0.82</f>
        <v>74374</v>
      </c>
      <c r="AT31" s="43">
        <f>'BAR BB| Open rates'!AT31*0.82</f>
        <v>76752</v>
      </c>
      <c r="AU31" s="43">
        <f>'BAR BB| Open rates'!AU31*0.82</f>
        <v>74374</v>
      </c>
      <c r="AV31" s="43">
        <f>'BAR BB| Open rates'!AV31*0.82</f>
        <v>96924</v>
      </c>
      <c r="AW31" s="43">
        <f>'BAR BB| Open rates'!AW31*0.82</f>
        <v>71750</v>
      </c>
      <c r="AX31" s="43">
        <f>'BAR BB| Open rates'!AX31*0.82</f>
        <v>56334</v>
      </c>
      <c r="AY31" s="43">
        <f>'BAR BB| Open rates'!AY31*0.82</f>
        <v>53054</v>
      </c>
      <c r="AZ31" s="43">
        <f>'BAR BB| Open rates'!AZ31*0.82</f>
        <v>56334</v>
      </c>
      <c r="BA31" s="43">
        <f>'BAR BB| Open rates'!BA31*0.82</f>
        <v>48954</v>
      </c>
      <c r="BB31" s="43">
        <f>'BAR BB| Open rates'!BB31*0.82</f>
        <v>47314</v>
      </c>
      <c r="BC31" s="43">
        <f>'BAR BB| Open rates'!BC31*0.82</f>
        <v>48954</v>
      </c>
      <c r="BD31" s="43">
        <f>'BAR BB| Open rates'!BD31*0.82</f>
        <v>47314</v>
      </c>
      <c r="BE31" s="43">
        <f>'BAR BB| Open rates'!BE31*0.82</f>
        <v>42230</v>
      </c>
      <c r="BF31" s="43">
        <f>'BAR BB| Open rates'!BF31*0.82</f>
        <v>40836</v>
      </c>
      <c r="BG31" s="43">
        <f>'BAR BB| Open rates'!BG31*0.82</f>
        <v>39196</v>
      </c>
      <c r="BH31" s="43">
        <f>'BAR BB| Open rates'!BH31*0.82</f>
        <v>39196</v>
      </c>
      <c r="BI31" s="43">
        <f>'BAR BB| Open rates'!BI31*0.82</f>
        <v>38376</v>
      </c>
      <c r="BJ31" s="43">
        <f>'BAR BB| Open rates'!BJ31*0.82</f>
        <v>39196</v>
      </c>
      <c r="BK31" s="43">
        <f>'BAR BB| Open rates'!BK31*0.82</f>
        <v>38376</v>
      </c>
      <c r="BL31" s="43">
        <f>'BAR BB| Open rates'!BL31*0.82</f>
        <v>39196</v>
      </c>
    </row>
    <row r="32" spans="1:64" s="36" customFormat="1" ht="12" customHeight="1" x14ac:dyDescent="0.2">
      <c r="A32" s="237">
        <v>4</v>
      </c>
      <c r="B32" s="43">
        <f>'BAR BB| Open rates'!B32*0.82</f>
        <v>54284</v>
      </c>
      <c r="C32" s="43">
        <f>'BAR BB| Open rates'!C32*0.82</f>
        <v>51004</v>
      </c>
      <c r="D32" s="43">
        <f>'BAR BB| Open rates'!D32*0.82</f>
        <v>51004</v>
      </c>
      <c r="E32" s="43">
        <f>'BAR BB| Open rates'!E32*0.82</f>
        <v>54284</v>
      </c>
      <c r="F32" s="43">
        <f>'BAR BB| Open rates'!F32*0.82</f>
        <v>51004</v>
      </c>
      <c r="G32" s="43">
        <f>'BAR BB| Open rates'!G32*0.82</f>
        <v>51004</v>
      </c>
      <c r="H32" s="43">
        <f>'BAR BB| Open rates'!H32*0.82</f>
        <v>45264</v>
      </c>
      <c r="I32" s="43">
        <f>'BAR BB| Open rates'!I32*0.82</f>
        <v>43460</v>
      </c>
      <c r="J32" s="43">
        <f>'BAR BB| Open rates'!J32*0.82</f>
        <v>42066</v>
      </c>
      <c r="K32" s="43">
        <f>'BAR BB| Open rates'!K32*0.82</f>
        <v>40426</v>
      </c>
      <c r="L32" s="43">
        <f>'BAR BB| Open rates'!L32*0.82</f>
        <v>42066</v>
      </c>
      <c r="M32" s="43">
        <f>'BAR BB| Open rates'!M32*0.82</f>
        <v>40426</v>
      </c>
      <c r="N32" s="43">
        <f>'BAR BB| Open rates'!N32*0.82</f>
        <v>42066</v>
      </c>
      <c r="O32" s="43">
        <f>'BAR BB| Open rates'!O32*0.82</f>
        <v>40426</v>
      </c>
      <c r="P32" s="43">
        <f>'BAR BB| Open rates'!P32*0.82</f>
        <v>42066</v>
      </c>
      <c r="Q32" s="43">
        <f>'BAR BB| Open rates'!Q32*0.82</f>
        <v>40426</v>
      </c>
      <c r="R32" s="43">
        <f>'BAR BB| Open rates'!R32*0.82</f>
        <v>40426</v>
      </c>
      <c r="S32" s="43">
        <f>'BAR BB| Open rates'!S32*0.82</f>
        <v>42066</v>
      </c>
      <c r="T32" s="43">
        <f>'BAR BB| Open rates'!T32*0.82</f>
        <v>40426</v>
      </c>
      <c r="U32" s="43">
        <f>'BAR BB| Open rates'!U32*0.82</f>
        <v>42066</v>
      </c>
      <c r="V32" s="43">
        <f>'BAR BB| Open rates'!V32*0.82</f>
        <v>42066</v>
      </c>
      <c r="W32" s="43">
        <f>'BAR BB| Open rates'!W32*0.82</f>
        <v>45264</v>
      </c>
      <c r="X32" s="43">
        <f>'BAR BB| Open rates'!X32*0.82</f>
        <v>51004</v>
      </c>
      <c r="Y32" s="43">
        <f>'BAR BB| Open rates'!Y32*0.82</f>
        <v>187698</v>
      </c>
      <c r="Z32" s="43">
        <f>'BAR BB| Open rates'!Z32*0.82</f>
        <v>204016</v>
      </c>
      <c r="AA32" s="43">
        <f>'BAR BB| Open rates'!AA32*0.82</f>
        <v>212216</v>
      </c>
      <c r="AB32" s="43">
        <f>'BAR BB| Open rates'!AB32*0.82</f>
        <v>220498</v>
      </c>
      <c r="AC32" s="43">
        <f>'BAR BB| Open rates'!AC32*0.82</f>
        <v>214430</v>
      </c>
      <c r="AD32" s="43">
        <f>'BAR BB| Open rates'!AD32*0.82</f>
        <v>212216</v>
      </c>
      <c r="AE32" s="43">
        <f>'BAR BB| Open rates'!AE32*0.82</f>
        <v>94054</v>
      </c>
      <c r="AF32" s="43">
        <f>'BAR BB| Open rates'!AF32*0.82</f>
        <v>85854</v>
      </c>
      <c r="AG32" s="43">
        <f>'BAR BB| Open rates'!AG32*0.82</f>
        <v>55514</v>
      </c>
      <c r="AH32" s="43">
        <f>'BAR BB| Open rates'!AH32*0.82</f>
        <v>59614</v>
      </c>
      <c r="AI32" s="43">
        <f>'BAR BB| Open rates'!AI32*0.82</f>
        <v>57974</v>
      </c>
      <c r="AJ32" s="43">
        <f>'BAR BB| Open rates'!AJ32*0.82</f>
        <v>55514</v>
      </c>
      <c r="AK32" s="43">
        <f>'BAR BB| Open rates'!AK32*0.82</f>
        <v>57974</v>
      </c>
      <c r="AL32" s="43">
        <f>'BAR BB| Open rates'!AL32*0.82</f>
        <v>55514</v>
      </c>
      <c r="AM32" s="43">
        <f>'BAR BB| Open rates'!AM32*0.82</f>
        <v>57974</v>
      </c>
      <c r="AN32" s="43">
        <f>'BAR BB| Open rates'!AN32*0.82</f>
        <v>63713.999999999993</v>
      </c>
      <c r="AO32" s="43">
        <f>'BAR BB| Open rates'!AO32*0.82</f>
        <v>66174</v>
      </c>
      <c r="AP32" s="43">
        <f>'BAR BB| Open rates'!AP32*0.82</f>
        <v>76834</v>
      </c>
      <c r="AQ32" s="43">
        <f>'BAR BB| Open rates'!AQ32*0.82</f>
        <v>76834</v>
      </c>
      <c r="AR32" s="43">
        <f>'BAR BB| Open rates'!AR32*0.82</f>
        <v>79212</v>
      </c>
      <c r="AS32" s="43">
        <f>'BAR BB| Open rates'!AS32*0.82</f>
        <v>76834</v>
      </c>
      <c r="AT32" s="43">
        <f>'BAR BB| Open rates'!AT32*0.82</f>
        <v>79212</v>
      </c>
      <c r="AU32" s="43">
        <f>'BAR BB| Open rates'!AU32*0.82</f>
        <v>76834</v>
      </c>
      <c r="AV32" s="43">
        <f>'BAR BB| Open rates'!AV32*0.82</f>
        <v>99384</v>
      </c>
      <c r="AW32" s="43">
        <f>'BAR BB| Open rates'!AW32*0.82</f>
        <v>74210</v>
      </c>
      <c r="AX32" s="43">
        <f>'BAR BB| Open rates'!AX32*0.82</f>
        <v>58794</v>
      </c>
      <c r="AY32" s="43">
        <f>'BAR BB| Open rates'!AY32*0.82</f>
        <v>55514</v>
      </c>
      <c r="AZ32" s="43">
        <f>'BAR BB| Open rates'!AZ32*0.82</f>
        <v>58794</v>
      </c>
      <c r="BA32" s="43">
        <f>'BAR BB| Open rates'!BA32*0.82</f>
        <v>51414</v>
      </c>
      <c r="BB32" s="43">
        <f>'BAR BB| Open rates'!BB32*0.82</f>
        <v>49774</v>
      </c>
      <c r="BC32" s="43">
        <f>'BAR BB| Open rates'!BC32*0.82</f>
        <v>51414</v>
      </c>
      <c r="BD32" s="43">
        <f>'BAR BB| Open rates'!BD32*0.82</f>
        <v>49774</v>
      </c>
      <c r="BE32" s="43">
        <f>'BAR BB| Open rates'!BE32*0.82</f>
        <v>44690</v>
      </c>
      <c r="BF32" s="43">
        <f>'BAR BB| Open rates'!BF32*0.82</f>
        <v>43296</v>
      </c>
      <c r="BG32" s="43">
        <f>'BAR BB| Open rates'!BG32*0.82</f>
        <v>41656</v>
      </c>
      <c r="BH32" s="43">
        <f>'BAR BB| Open rates'!BH32*0.82</f>
        <v>41656</v>
      </c>
      <c r="BI32" s="43">
        <f>'BAR BB| Open rates'!BI32*0.82</f>
        <v>40836</v>
      </c>
      <c r="BJ32" s="43">
        <f>'BAR BB| Open rates'!BJ32*0.82</f>
        <v>41656</v>
      </c>
      <c r="BK32" s="43">
        <f>'BAR BB| Open rates'!BK32*0.82</f>
        <v>40836</v>
      </c>
      <c r="BL32" s="43">
        <f>'BAR BB| Open rates'!BL32*0.82</f>
        <v>41656</v>
      </c>
    </row>
    <row r="33" spans="1:64"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s="36" customFormat="1" ht="12" customHeight="1" x14ac:dyDescent="0.2">
      <c r="A34" s="237">
        <v>1</v>
      </c>
      <c r="B34" s="43">
        <f>'BAR BB| Open rates'!B34*0.82</f>
        <v>53874</v>
      </c>
      <c r="C34" s="43">
        <f>'BAR BB| Open rates'!C34*0.82</f>
        <v>50594</v>
      </c>
      <c r="D34" s="43">
        <f>'BAR BB| Open rates'!D34*0.82</f>
        <v>50594</v>
      </c>
      <c r="E34" s="43">
        <f>'BAR BB| Open rates'!E34*0.82</f>
        <v>53874</v>
      </c>
      <c r="F34" s="43">
        <f>'BAR BB| Open rates'!F34*0.82</f>
        <v>50594</v>
      </c>
      <c r="G34" s="43">
        <f>'BAR BB| Open rates'!G34*0.82</f>
        <v>50594</v>
      </c>
      <c r="H34" s="43">
        <f>'BAR BB| Open rates'!H34*0.82</f>
        <v>44854</v>
      </c>
      <c r="I34" s="43">
        <f>'BAR BB| Open rates'!I34*0.82</f>
        <v>43050</v>
      </c>
      <c r="J34" s="43">
        <f>'BAR BB| Open rates'!J34*0.82</f>
        <v>41656</v>
      </c>
      <c r="K34" s="43">
        <f>'BAR BB| Open rates'!K34*0.82</f>
        <v>40016</v>
      </c>
      <c r="L34" s="43">
        <f>'BAR BB| Open rates'!L34*0.82</f>
        <v>41656</v>
      </c>
      <c r="M34" s="43">
        <f>'BAR BB| Open rates'!M34*0.82</f>
        <v>40016</v>
      </c>
      <c r="N34" s="43">
        <f>'BAR BB| Open rates'!N34*0.82</f>
        <v>41656</v>
      </c>
      <c r="O34" s="43">
        <f>'BAR BB| Open rates'!O34*0.82</f>
        <v>40016</v>
      </c>
      <c r="P34" s="43">
        <f>'BAR BB| Open rates'!P34*0.82</f>
        <v>41656</v>
      </c>
      <c r="Q34" s="43">
        <f>'BAR BB| Open rates'!Q34*0.82</f>
        <v>40016</v>
      </c>
      <c r="R34" s="43">
        <f>'BAR BB| Open rates'!R34*0.82</f>
        <v>40016</v>
      </c>
      <c r="S34" s="43">
        <f>'BAR BB| Open rates'!S34*0.82</f>
        <v>41656</v>
      </c>
      <c r="T34" s="43">
        <f>'BAR BB| Open rates'!T34*0.82</f>
        <v>40016</v>
      </c>
      <c r="U34" s="43">
        <f>'BAR BB| Open rates'!U34*0.82</f>
        <v>41656</v>
      </c>
      <c r="V34" s="43">
        <f>'BAR BB| Open rates'!V34*0.82</f>
        <v>41656</v>
      </c>
      <c r="W34" s="43">
        <f>'BAR BB| Open rates'!W34*0.82</f>
        <v>44854</v>
      </c>
      <c r="X34" s="43">
        <f>'BAR BB| Open rates'!X34*0.82</f>
        <v>50594</v>
      </c>
      <c r="Y34" s="43">
        <f>'BAR BB| Open rates'!Y34*0.82</f>
        <v>196718</v>
      </c>
      <c r="Z34" s="43">
        <f>'BAR BB| Open rates'!Z34*0.82</f>
        <v>213036</v>
      </c>
      <c r="AA34" s="43">
        <f>'BAR BB| Open rates'!AA34*0.82</f>
        <v>221236</v>
      </c>
      <c r="AB34" s="43">
        <f>'BAR BB| Open rates'!AB34*0.82</f>
        <v>229518</v>
      </c>
      <c r="AC34" s="43">
        <f>'BAR BB| Open rates'!AC34*0.82</f>
        <v>223450</v>
      </c>
      <c r="AD34" s="43">
        <f>'BAR BB| Open rates'!AD34*0.82</f>
        <v>221236</v>
      </c>
      <c r="AE34" s="43">
        <f>'BAR BB| Open rates'!AE34*0.82</f>
        <v>90774</v>
      </c>
      <c r="AF34" s="43">
        <f>'BAR BB| Open rates'!AF34*0.82</f>
        <v>82574</v>
      </c>
      <c r="AG34" s="43">
        <f>'BAR BB| Open rates'!AG34*0.82</f>
        <v>52234</v>
      </c>
      <c r="AH34" s="43">
        <f>'BAR BB| Open rates'!AH34*0.82</f>
        <v>56334</v>
      </c>
      <c r="AI34" s="43">
        <f>'BAR BB| Open rates'!AI34*0.82</f>
        <v>54694</v>
      </c>
      <c r="AJ34" s="43">
        <f>'BAR BB| Open rates'!AJ34*0.82</f>
        <v>52234</v>
      </c>
      <c r="AK34" s="43">
        <f>'BAR BB| Open rates'!AK34*0.82</f>
        <v>54694</v>
      </c>
      <c r="AL34" s="43">
        <f>'BAR BB| Open rates'!AL34*0.82</f>
        <v>52234</v>
      </c>
      <c r="AM34" s="43">
        <f>'BAR BB| Open rates'!AM34*0.82</f>
        <v>54694</v>
      </c>
      <c r="AN34" s="43">
        <f>'BAR BB| Open rates'!AN34*0.82</f>
        <v>60434</v>
      </c>
      <c r="AO34" s="43">
        <f>'BAR BB| Open rates'!AO34*0.82</f>
        <v>62893.999999999993</v>
      </c>
      <c r="AP34" s="43">
        <f>'BAR BB| Open rates'!AP34*0.82</f>
        <v>82656</v>
      </c>
      <c r="AQ34" s="43">
        <f>'BAR BB| Open rates'!AQ34*0.82</f>
        <v>82656</v>
      </c>
      <c r="AR34" s="43">
        <f>'BAR BB| Open rates'!AR34*0.82</f>
        <v>85034</v>
      </c>
      <c r="AS34" s="43">
        <f>'BAR BB| Open rates'!AS34*0.82</f>
        <v>82656</v>
      </c>
      <c r="AT34" s="43">
        <f>'BAR BB| Open rates'!AT34*0.82</f>
        <v>85034</v>
      </c>
      <c r="AU34" s="43">
        <f>'BAR BB| Open rates'!AU34*0.82</f>
        <v>82656</v>
      </c>
      <c r="AV34" s="43">
        <f>'BAR BB| Open rates'!AV34*0.82</f>
        <v>104304</v>
      </c>
      <c r="AW34" s="43">
        <f>'BAR BB| Open rates'!AW34*0.82</f>
        <v>84952</v>
      </c>
      <c r="AX34" s="43">
        <f>'BAR BB| Open rates'!AX34*0.82</f>
        <v>69536</v>
      </c>
      <c r="AY34" s="43">
        <f>'BAR BB| Open rates'!AY34*0.82</f>
        <v>66256</v>
      </c>
      <c r="AZ34" s="43">
        <f>'BAR BB| Open rates'!AZ34*0.82</f>
        <v>69536</v>
      </c>
      <c r="BA34" s="43">
        <f>'BAR BB| Open rates'!BA34*0.82</f>
        <v>62155.999999999993</v>
      </c>
      <c r="BB34" s="43">
        <f>'BAR BB| Open rates'!BB34*0.82</f>
        <v>60516</v>
      </c>
      <c r="BC34" s="43">
        <f>'BAR BB| Open rates'!BC34*0.82</f>
        <v>62155.999999999993</v>
      </c>
      <c r="BD34" s="43">
        <f>'BAR BB| Open rates'!BD34*0.82</f>
        <v>60516</v>
      </c>
      <c r="BE34" s="43">
        <f>'BAR BB| Open rates'!BE34*0.82</f>
        <v>43050</v>
      </c>
      <c r="BF34" s="43">
        <f>'BAR BB| Open rates'!BF34*0.82</f>
        <v>41656</v>
      </c>
      <c r="BG34" s="43">
        <f>'BAR BB| Open rates'!BG34*0.82</f>
        <v>40016</v>
      </c>
      <c r="BH34" s="43">
        <f>'BAR BB| Open rates'!BH34*0.82</f>
        <v>40016</v>
      </c>
      <c r="BI34" s="43">
        <f>'BAR BB| Open rates'!BI34*0.82</f>
        <v>39196</v>
      </c>
      <c r="BJ34" s="43">
        <f>'BAR BB| Open rates'!BJ34*0.82</f>
        <v>40016</v>
      </c>
      <c r="BK34" s="43">
        <f>'BAR BB| Open rates'!BK34*0.82</f>
        <v>39196</v>
      </c>
      <c r="BL34" s="43">
        <f>'BAR BB| Open rates'!BL34*0.82</f>
        <v>40016</v>
      </c>
    </row>
    <row r="35" spans="1:64" s="36" customFormat="1" ht="12" customHeight="1" x14ac:dyDescent="0.2">
      <c r="A35" s="237">
        <v>2</v>
      </c>
      <c r="B35" s="43">
        <f>'BAR BB| Open rates'!B35*0.82</f>
        <v>55924</v>
      </c>
      <c r="C35" s="43">
        <f>'BAR BB| Open rates'!C35*0.82</f>
        <v>52644</v>
      </c>
      <c r="D35" s="43">
        <f>'BAR BB| Open rates'!D35*0.82</f>
        <v>52644</v>
      </c>
      <c r="E35" s="43">
        <f>'BAR BB| Open rates'!E35*0.82</f>
        <v>55924</v>
      </c>
      <c r="F35" s="43">
        <f>'BAR BB| Open rates'!F35*0.82</f>
        <v>52644</v>
      </c>
      <c r="G35" s="43">
        <f>'BAR BB| Open rates'!G35*0.82</f>
        <v>52644</v>
      </c>
      <c r="H35" s="43">
        <f>'BAR BB| Open rates'!H35*0.82</f>
        <v>46904</v>
      </c>
      <c r="I35" s="43">
        <f>'BAR BB| Open rates'!I35*0.82</f>
        <v>45100</v>
      </c>
      <c r="J35" s="43">
        <f>'BAR BB| Open rates'!J35*0.82</f>
        <v>43706</v>
      </c>
      <c r="K35" s="43">
        <f>'BAR BB| Open rates'!K35*0.82</f>
        <v>42066</v>
      </c>
      <c r="L35" s="43">
        <f>'BAR BB| Open rates'!L35*0.82</f>
        <v>43706</v>
      </c>
      <c r="M35" s="43">
        <f>'BAR BB| Open rates'!M35*0.82</f>
        <v>42066</v>
      </c>
      <c r="N35" s="43">
        <f>'BAR BB| Open rates'!N35*0.82</f>
        <v>43706</v>
      </c>
      <c r="O35" s="43">
        <f>'BAR BB| Open rates'!O35*0.82</f>
        <v>42066</v>
      </c>
      <c r="P35" s="43">
        <f>'BAR BB| Open rates'!P35*0.82</f>
        <v>43706</v>
      </c>
      <c r="Q35" s="43">
        <f>'BAR BB| Open rates'!Q35*0.82</f>
        <v>42066</v>
      </c>
      <c r="R35" s="43">
        <f>'BAR BB| Open rates'!R35*0.82</f>
        <v>42066</v>
      </c>
      <c r="S35" s="43">
        <f>'BAR BB| Open rates'!S35*0.82</f>
        <v>43706</v>
      </c>
      <c r="T35" s="43">
        <f>'BAR BB| Open rates'!T35*0.82</f>
        <v>42066</v>
      </c>
      <c r="U35" s="43">
        <f>'BAR BB| Open rates'!U35*0.82</f>
        <v>43706</v>
      </c>
      <c r="V35" s="43">
        <f>'BAR BB| Open rates'!V35*0.82</f>
        <v>43706</v>
      </c>
      <c r="W35" s="43">
        <f>'BAR BB| Open rates'!W35*0.82</f>
        <v>46904</v>
      </c>
      <c r="X35" s="43">
        <f>'BAR BB| Open rates'!X35*0.82</f>
        <v>52644</v>
      </c>
      <c r="Y35" s="43">
        <f>'BAR BB| Open rates'!Y35*0.82</f>
        <v>199178</v>
      </c>
      <c r="Z35" s="43">
        <f>'BAR BB| Open rates'!Z35*0.82</f>
        <v>215496</v>
      </c>
      <c r="AA35" s="43">
        <f>'BAR BB| Open rates'!AA35*0.82</f>
        <v>223696</v>
      </c>
      <c r="AB35" s="43">
        <f>'BAR BB| Open rates'!AB35*0.82</f>
        <v>231978</v>
      </c>
      <c r="AC35" s="43">
        <f>'BAR BB| Open rates'!AC35*0.82</f>
        <v>225910</v>
      </c>
      <c r="AD35" s="43">
        <f>'BAR BB| Open rates'!AD35*0.82</f>
        <v>223696</v>
      </c>
      <c r="AE35" s="43">
        <f>'BAR BB| Open rates'!AE35*0.82</f>
        <v>93234</v>
      </c>
      <c r="AF35" s="43">
        <f>'BAR BB| Open rates'!AF35*0.82</f>
        <v>85034</v>
      </c>
      <c r="AG35" s="43">
        <f>'BAR BB| Open rates'!AG35*0.82</f>
        <v>54694</v>
      </c>
      <c r="AH35" s="43">
        <f>'BAR BB| Open rates'!AH35*0.82</f>
        <v>58794</v>
      </c>
      <c r="AI35" s="43">
        <f>'BAR BB| Open rates'!AI35*0.82</f>
        <v>57154</v>
      </c>
      <c r="AJ35" s="43">
        <f>'BAR BB| Open rates'!AJ35*0.82</f>
        <v>54694</v>
      </c>
      <c r="AK35" s="43">
        <f>'BAR BB| Open rates'!AK35*0.82</f>
        <v>57154</v>
      </c>
      <c r="AL35" s="43">
        <f>'BAR BB| Open rates'!AL35*0.82</f>
        <v>54694</v>
      </c>
      <c r="AM35" s="43">
        <f>'BAR BB| Open rates'!AM35*0.82</f>
        <v>57154</v>
      </c>
      <c r="AN35" s="43">
        <f>'BAR BB| Open rates'!AN35*0.82</f>
        <v>62893.999999999993</v>
      </c>
      <c r="AO35" s="43">
        <f>'BAR BB| Open rates'!AO35*0.82</f>
        <v>65353.999999999993</v>
      </c>
      <c r="AP35" s="43">
        <f>'BAR BB| Open rates'!AP35*0.82</f>
        <v>85116</v>
      </c>
      <c r="AQ35" s="43">
        <f>'BAR BB| Open rates'!AQ35*0.82</f>
        <v>85116</v>
      </c>
      <c r="AR35" s="43">
        <f>'BAR BB| Open rates'!AR35*0.82</f>
        <v>87494</v>
      </c>
      <c r="AS35" s="43">
        <f>'BAR BB| Open rates'!AS35*0.82</f>
        <v>85116</v>
      </c>
      <c r="AT35" s="43">
        <f>'BAR BB| Open rates'!AT35*0.82</f>
        <v>87494</v>
      </c>
      <c r="AU35" s="43">
        <f>'BAR BB| Open rates'!AU35*0.82</f>
        <v>85116</v>
      </c>
      <c r="AV35" s="43">
        <f>'BAR BB| Open rates'!AV35*0.82</f>
        <v>106764</v>
      </c>
      <c r="AW35" s="43">
        <f>'BAR BB| Open rates'!AW35*0.82</f>
        <v>87412</v>
      </c>
      <c r="AX35" s="43">
        <f>'BAR BB| Open rates'!AX35*0.82</f>
        <v>71996</v>
      </c>
      <c r="AY35" s="43">
        <f>'BAR BB| Open rates'!AY35*0.82</f>
        <v>68716</v>
      </c>
      <c r="AZ35" s="43">
        <f>'BAR BB| Open rates'!AZ35*0.82</f>
        <v>71996</v>
      </c>
      <c r="BA35" s="43">
        <f>'BAR BB| Open rates'!BA35*0.82</f>
        <v>64615.999999999993</v>
      </c>
      <c r="BB35" s="43">
        <f>'BAR BB| Open rates'!BB35*0.82</f>
        <v>62975.999999999993</v>
      </c>
      <c r="BC35" s="43">
        <f>'BAR BB| Open rates'!BC35*0.82</f>
        <v>64615.999999999993</v>
      </c>
      <c r="BD35" s="43">
        <f>'BAR BB| Open rates'!BD35*0.82</f>
        <v>62975.999999999993</v>
      </c>
      <c r="BE35" s="43">
        <f>'BAR BB| Open rates'!BE35*0.82</f>
        <v>45510</v>
      </c>
      <c r="BF35" s="43">
        <f>'BAR BB| Open rates'!BF35*0.82</f>
        <v>44116</v>
      </c>
      <c r="BG35" s="43">
        <f>'BAR BB| Open rates'!BG35*0.82</f>
        <v>42476</v>
      </c>
      <c r="BH35" s="43">
        <f>'BAR BB| Open rates'!BH35*0.82</f>
        <v>42476</v>
      </c>
      <c r="BI35" s="43">
        <f>'BAR BB| Open rates'!BI35*0.82</f>
        <v>41656</v>
      </c>
      <c r="BJ35" s="43">
        <f>'BAR BB| Open rates'!BJ35*0.82</f>
        <v>42476</v>
      </c>
      <c r="BK35" s="43">
        <f>'BAR BB| Open rates'!BK35*0.82</f>
        <v>41656</v>
      </c>
      <c r="BL35" s="43">
        <f>'BAR BB| Open rates'!BL35*0.82</f>
        <v>42476</v>
      </c>
    </row>
    <row r="36" spans="1:64" s="36" customFormat="1" ht="12" customHeight="1" x14ac:dyDescent="0.2">
      <c r="A36" s="237">
        <v>3</v>
      </c>
      <c r="B36" s="43">
        <f>'BAR BB| Open rates'!B36*0.82</f>
        <v>57974</v>
      </c>
      <c r="C36" s="43">
        <f>'BAR BB| Open rates'!C36*0.82</f>
        <v>54694</v>
      </c>
      <c r="D36" s="43">
        <f>'BAR BB| Open rates'!D36*0.82</f>
        <v>54694</v>
      </c>
      <c r="E36" s="43">
        <f>'BAR BB| Open rates'!E36*0.82</f>
        <v>57974</v>
      </c>
      <c r="F36" s="43">
        <f>'BAR BB| Open rates'!F36*0.82</f>
        <v>54694</v>
      </c>
      <c r="G36" s="43">
        <f>'BAR BB| Open rates'!G36*0.82</f>
        <v>54694</v>
      </c>
      <c r="H36" s="43">
        <f>'BAR BB| Open rates'!H36*0.82</f>
        <v>48954</v>
      </c>
      <c r="I36" s="43">
        <f>'BAR BB| Open rates'!I36*0.82</f>
        <v>47150</v>
      </c>
      <c r="J36" s="43">
        <f>'BAR BB| Open rates'!J36*0.82</f>
        <v>45756</v>
      </c>
      <c r="K36" s="43">
        <f>'BAR BB| Open rates'!K36*0.82</f>
        <v>44116</v>
      </c>
      <c r="L36" s="43">
        <f>'BAR BB| Open rates'!L36*0.82</f>
        <v>45756</v>
      </c>
      <c r="M36" s="43">
        <f>'BAR BB| Open rates'!M36*0.82</f>
        <v>44116</v>
      </c>
      <c r="N36" s="43">
        <f>'BAR BB| Open rates'!N36*0.82</f>
        <v>45756</v>
      </c>
      <c r="O36" s="43">
        <f>'BAR BB| Open rates'!O36*0.82</f>
        <v>44116</v>
      </c>
      <c r="P36" s="43">
        <f>'BAR BB| Open rates'!P36*0.82</f>
        <v>45756</v>
      </c>
      <c r="Q36" s="43">
        <f>'BAR BB| Open rates'!Q36*0.82</f>
        <v>44116</v>
      </c>
      <c r="R36" s="43">
        <f>'BAR BB| Open rates'!R36*0.82</f>
        <v>44116</v>
      </c>
      <c r="S36" s="43">
        <f>'BAR BB| Open rates'!S36*0.82</f>
        <v>45756</v>
      </c>
      <c r="T36" s="43">
        <f>'BAR BB| Open rates'!T36*0.82</f>
        <v>44116</v>
      </c>
      <c r="U36" s="43">
        <f>'BAR BB| Open rates'!U36*0.82</f>
        <v>45756</v>
      </c>
      <c r="V36" s="43">
        <f>'BAR BB| Open rates'!V36*0.82</f>
        <v>45756</v>
      </c>
      <c r="W36" s="43">
        <f>'BAR BB| Open rates'!W36*0.82</f>
        <v>48954</v>
      </c>
      <c r="X36" s="43">
        <f>'BAR BB| Open rates'!X36*0.82</f>
        <v>54694</v>
      </c>
      <c r="Y36" s="43">
        <f>'BAR BB| Open rates'!Y36*0.82</f>
        <v>201638</v>
      </c>
      <c r="Z36" s="43">
        <f>'BAR BB| Open rates'!Z36*0.82</f>
        <v>217956</v>
      </c>
      <c r="AA36" s="43">
        <f>'BAR BB| Open rates'!AA36*0.82</f>
        <v>226156</v>
      </c>
      <c r="AB36" s="43">
        <f>'BAR BB| Open rates'!AB36*0.82</f>
        <v>234438</v>
      </c>
      <c r="AC36" s="43">
        <f>'BAR BB| Open rates'!AC36*0.82</f>
        <v>228370</v>
      </c>
      <c r="AD36" s="43">
        <f>'BAR BB| Open rates'!AD36*0.82</f>
        <v>226156</v>
      </c>
      <c r="AE36" s="43">
        <f>'BAR BB| Open rates'!AE36*0.82</f>
        <v>95694</v>
      </c>
      <c r="AF36" s="43">
        <f>'BAR BB| Open rates'!AF36*0.82</f>
        <v>87494</v>
      </c>
      <c r="AG36" s="43">
        <f>'BAR BB| Open rates'!AG36*0.82</f>
        <v>57154</v>
      </c>
      <c r="AH36" s="43">
        <f>'BAR BB| Open rates'!AH36*0.82</f>
        <v>61253.999999999993</v>
      </c>
      <c r="AI36" s="43">
        <f>'BAR BB| Open rates'!AI36*0.82</f>
        <v>59614</v>
      </c>
      <c r="AJ36" s="43">
        <f>'BAR BB| Open rates'!AJ36*0.82</f>
        <v>57154</v>
      </c>
      <c r="AK36" s="43">
        <f>'BAR BB| Open rates'!AK36*0.82</f>
        <v>59614</v>
      </c>
      <c r="AL36" s="43">
        <f>'BAR BB| Open rates'!AL36*0.82</f>
        <v>57154</v>
      </c>
      <c r="AM36" s="43">
        <f>'BAR BB| Open rates'!AM36*0.82</f>
        <v>59614</v>
      </c>
      <c r="AN36" s="43">
        <f>'BAR BB| Open rates'!AN36*0.82</f>
        <v>65353.999999999993</v>
      </c>
      <c r="AO36" s="43">
        <f>'BAR BB| Open rates'!AO36*0.82</f>
        <v>67814</v>
      </c>
      <c r="AP36" s="43">
        <f>'BAR BB| Open rates'!AP36*0.82</f>
        <v>87576</v>
      </c>
      <c r="AQ36" s="43">
        <f>'BAR BB| Open rates'!AQ36*0.82</f>
        <v>87576</v>
      </c>
      <c r="AR36" s="43">
        <f>'BAR BB| Open rates'!AR36*0.82</f>
        <v>89954</v>
      </c>
      <c r="AS36" s="43">
        <f>'BAR BB| Open rates'!AS36*0.82</f>
        <v>87576</v>
      </c>
      <c r="AT36" s="43">
        <f>'BAR BB| Open rates'!AT36*0.82</f>
        <v>89954</v>
      </c>
      <c r="AU36" s="43">
        <f>'BAR BB| Open rates'!AU36*0.82</f>
        <v>87576</v>
      </c>
      <c r="AV36" s="43">
        <f>'BAR BB| Open rates'!AV36*0.82</f>
        <v>109224</v>
      </c>
      <c r="AW36" s="43">
        <f>'BAR BB| Open rates'!AW36*0.82</f>
        <v>89872</v>
      </c>
      <c r="AX36" s="43">
        <f>'BAR BB| Open rates'!AX36*0.82</f>
        <v>74456</v>
      </c>
      <c r="AY36" s="43">
        <f>'BAR BB| Open rates'!AY36*0.82</f>
        <v>71176</v>
      </c>
      <c r="AZ36" s="43">
        <f>'BAR BB| Open rates'!AZ36*0.82</f>
        <v>74456</v>
      </c>
      <c r="BA36" s="43">
        <f>'BAR BB| Open rates'!BA36*0.82</f>
        <v>67076</v>
      </c>
      <c r="BB36" s="43">
        <f>'BAR BB| Open rates'!BB36*0.82</f>
        <v>65435.999999999993</v>
      </c>
      <c r="BC36" s="43">
        <f>'BAR BB| Open rates'!BC36*0.82</f>
        <v>67076</v>
      </c>
      <c r="BD36" s="43">
        <f>'BAR BB| Open rates'!BD36*0.82</f>
        <v>65435.999999999993</v>
      </c>
      <c r="BE36" s="43">
        <f>'BAR BB| Open rates'!BE36*0.82</f>
        <v>47970</v>
      </c>
      <c r="BF36" s="43">
        <f>'BAR BB| Open rates'!BF36*0.82</f>
        <v>46576</v>
      </c>
      <c r="BG36" s="43">
        <f>'BAR BB| Open rates'!BG36*0.82</f>
        <v>44936</v>
      </c>
      <c r="BH36" s="43">
        <f>'BAR BB| Open rates'!BH36*0.82</f>
        <v>44936</v>
      </c>
      <c r="BI36" s="43">
        <f>'BAR BB| Open rates'!BI36*0.82</f>
        <v>44116</v>
      </c>
      <c r="BJ36" s="43">
        <f>'BAR BB| Open rates'!BJ36*0.82</f>
        <v>44936</v>
      </c>
      <c r="BK36" s="43">
        <f>'BAR BB| Open rates'!BK36*0.82</f>
        <v>44116</v>
      </c>
      <c r="BL36" s="43">
        <f>'BAR BB| Open rates'!BL36*0.82</f>
        <v>44936</v>
      </c>
    </row>
    <row r="37" spans="1:64" s="36" customFormat="1" ht="12" customHeight="1" x14ac:dyDescent="0.2">
      <c r="A37" s="237">
        <v>4</v>
      </c>
      <c r="B37" s="43">
        <f>'BAR BB| Open rates'!B37*0.82</f>
        <v>60024</v>
      </c>
      <c r="C37" s="43">
        <f>'BAR BB| Open rates'!C37*0.82</f>
        <v>56744</v>
      </c>
      <c r="D37" s="43">
        <f>'BAR BB| Open rates'!D37*0.82</f>
        <v>56744</v>
      </c>
      <c r="E37" s="43">
        <f>'BAR BB| Open rates'!E37*0.82</f>
        <v>60024</v>
      </c>
      <c r="F37" s="43">
        <f>'BAR BB| Open rates'!F37*0.82</f>
        <v>56744</v>
      </c>
      <c r="G37" s="43">
        <f>'BAR BB| Open rates'!G37*0.82</f>
        <v>56744</v>
      </c>
      <c r="H37" s="43">
        <f>'BAR BB| Open rates'!H37*0.82</f>
        <v>51004</v>
      </c>
      <c r="I37" s="43">
        <f>'BAR BB| Open rates'!I37*0.82</f>
        <v>49200</v>
      </c>
      <c r="J37" s="43">
        <f>'BAR BB| Open rates'!J37*0.82</f>
        <v>47806</v>
      </c>
      <c r="K37" s="43">
        <f>'BAR BB| Open rates'!K37*0.82</f>
        <v>46166</v>
      </c>
      <c r="L37" s="43">
        <f>'BAR BB| Open rates'!L37*0.82</f>
        <v>47806</v>
      </c>
      <c r="M37" s="43">
        <f>'BAR BB| Open rates'!M37*0.82</f>
        <v>46166</v>
      </c>
      <c r="N37" s="43">
        <f>'BAR BB| Open rates'!N37*0.82</f>
        <v>47806</v>
      </c>
      <c r="O37" s="43">
        <f>'BAR BB| Open rates'!O37*0.82</f>
        <v>46166</v>
      </c>
      <c r="P37" s="43">
        <f>'BAR BB| Open rates'!P37*0.82</f>
        <v>47806</v>
      </c>
      <c r="Q37" s="43">
        <f>'BAR BB| Open rates'!Q37*0.82</f>
        <v>46166</v>
      </c>
      <c r="R37" s="43">
        <f>'BAR BB| Open rates'!R37*0.82</f>
        <v>46166</v>
      </c>
      <c r="S37" s="43">
        <f>'BAR BB| Open rates'!S37*0.82</f>
        <v>47806</v>
      </c>
      <c r="T37" s="43">
        <f>'BAR BB| Open rates'!T37*0.82</f>
        <v>46166</v>
      </c>
      <c r="U37" s="43">
        <f>'BAR BB| Open rates'!U37*0.82</f>
        <v>47806</v>
      </c>
      <c r="V37" s="43">
        <f>'BAR BB| Open rates'!V37*0.82</f>
        <v>47806</v>
      </c>
      <c r="W37" s="43">
        <f>'BAR BB| Open rates'!W37*0.82</f>
        <v>51004</v>
      </c>
      <c r="X37" s="43">
        <f>'BAR BB| Open rates'!X37*0.82</f>
        <v>56744</v>
      </c>
      <c r="Y37" s="43">
        <f>'BAR BB| Open rates'!Y37*0.82</f>
        <v>204098</v>
      </c>
      <c r="Z37" s="43">
        <f>'BAR BB| Open rates'!Z37*0.82</f>
        <v>220416</v>
      </c>
      <c r="AA37" s="43">
        <f>'BAR BB| Open rates'!AA37*0.82</f>
        <v>228616</v>
      </c>
      <c r="AB37" s="43">
        <f>'BAR BB| Open rates'!AB37*0.82</f>
        <v>236898</v>
      </c>
      <c r="AC37" s="43">
        <f>'BAR BB| Open rates'!AC37*0.82</f>
        <v>230830</v>
      </c>
      <c r="AD37" s="43">
        <f>'BAR BB| Open rates'!AD37*0.82</f>
        <v>228616</v>
      </c>
      <c r="AE37" s="43">
        <f>'BAR BB| Open rates'!AE37*0.82</f>
        <v>98154</v>
      </c>
      <c r="AF37" s="43">
        <f>'BAR BB| Open rates'!AF37*0.82</f>
        <v>89954</v>
      </c>
      <c r="AG37" s="43">
        <f>'BAR BB| Open rates'!AG37*0.82</f>
        <v>59614</v>
      </c>
      <c r="AH37" s="43">
        <f>'BAR BB| Open rates'!AH37*0.82</f>
        <v>63713.999999999993</v>
      </c>
      <c r="AI37" s="43">
        <f>'BAR BB| Open rates'!AI37*0.82</f>
        <v>62073.999999999993</v>
      </c>
      <c r="AJ37" s="43">
        <f>'BAR BB| Open rates'!AJ37*0.82</f>
        <v>59614</v>
      </c>
      <c r="AK37" s="43">
        <f>'BAR BB| Open rates'!AK37*0.82</f>
        <v>62073.999999999993</v>
      </c>
      <c r="AL37" s="43">
        <f>'BAR BB| Open rates'!AL37*0.82</f>
        <v>59614</v>
      </c>
      <c r="AM37" s="43">
        <f>'BAR BB| Open rates'!AM37*0.82</f>
        <v>62073.999999999993</v>
      </c>
      <c r="AN37" s="43">
        <f>'BAR BB| Open rates'!AN37*0.82</f>
        <v>67814</v>
      </c>
      <c r="AO37" s="43">
        <f>'BAR BB| Open rates'!AO37*0.82</f>
        <v>70274</v>
      </c>
      <c r="AP37" s="43">
        <f>'BAR BB| Open rates'!AP37*0.82</f>
        <v>90036</v>
      </c>
      <c r="AQ37" s="43">
        <f>'BAR BB| Open rates'!AQ37*0.82</f>
        <v>90036</v>
      </c>
      <c r="AR37" s="43">
        <f>'BAR BB| Open rates'!AR37*0.82</f>
        <v>92414</v>
      </c>
      <c r="AS37" s="43">
        <f>'BAR BB| Open rates'!AS37*0.82</f>
        <v>90036</v>
      </c>
      <c r="AT37" s="43">
        <f>'BAR BB| Open rates'!AT37*0.82</f>
        <v>92414</v>
      </c>
      <c r="AU37" s="43">
        <f>'BAR BB| Open rates'!AU37*0.82</f>
        <v>90036</v>
      </c>
      <c r="AV37" s="43">
        <f>'BAR BB| Open rates'!AV37*0.82</f>
        <v>111684</v>
      </c>
      <c r="AW37" s="43">
        <f>'BAR BB| Open rates'!AW37*0.82</f>
        <v>92332</v>
      </c>
      <c r="AX37" s="43">
        <f>'BAR BB| Open rates'!AX37*0.82</f>
        <v>76916</v>
      </c>
      <c r="AY37" s="43">
        <f>'BAR BB| Open rates'!AY37*0.82</f>
        <v>73636</v>
      </c>
      <c r="AZ37" s="43">
        <f>'BAR BB| Open rates'!AZ37*0.82</f>
        <v>76916</v>
      </c>
      <c r="BA37" s="43">
        <f>'BAR BB| Open rates'!BA37*0.82</f>
        <v>69536</v>
      </c>
      <c r="BB37" s="43">
        <f>'BAR BB| Open rates'!BB37*0.82</f>
        <v>67896</v>
      </c>
      <c r="BC37" s="43">
        <f>'BAR BB| Open rates'!BC37*0.82</f>
        <v>69536</v>
      </c>
      <c r="BD37" s="43">
        <f>'BAR BB| Open rates'!BD37*0.82</f>
        <v>67896</v>
      </c>
      <c r="BE37" s="43">
        <f>'BAR BB| Open rates'!BE37*0.82</f>
        <v>50430</v>
      </c>
      <c r="BF37" s="43">
        <f>'BAR BB| Open rates'!BF37*0.82</f>
        <v>49036</v>
      </c>
      <c r="BG37" s="43">
        <f>'BAR BB| Open rates'!BG37*0.82</f>
        <v>47396</v>
      </c>
      <c r="BH37" s="43">
        <f>'BAR BB| Open rates'!BH37*0.82</f>
        <v>47396</v>
      </c>
      <c r="BI37" s="43">
        <f>'BAR BB| Open rates'!BI37*0.82</f>
        <v>46576</v>
      </c>
      <c r="BJ37" s="43">
        <f>'BAR BB| Open rates'!BJ37*0.82</f>
        <v>47396</v>
      </c>
      <c r="BK37" s="43">
        <f>'BAR BB| Open rates'!BK37*0.82</f>
        <v>46576</v>
      </c>
      <c r="BL37" s="43">
        <f>'BAR BB| Open rates'!BL37*0.82</f>
        <v>47396</v>
      </c>
    </row>
    <row r="38" spans="1:64" s="36" customFormat="1" ht="12" customHeight="1" x14ac:dyDescent="0.2">
      <c r="A38" s="237">
        <v>5</v>
      </c>
      <c r="B38" s="43">
        <f>'BAR BB| Open rates'!B38*0.82</f>
        <v>62073.999999999993</v>
      </c>
      <c r="C38" s="43">
        <f>'BAR BB| Open rates'!C38*0.82</f>
        <v>58794</v>
      </c>
      <c r="D38" s="43">
        <f>'BAR BB| Open rates'!D38*0.82</f>
        <v>58794</v>
      </c>
      <c r="E38" s="43">
        <f>'BAR BB| Open rates'!E38*0.82</f>
        <v>62073.999999999993</v>
      </c>
      <c r="F38" s="43">
        <f>'BAR BB| Open rates'!F38*0.82</f>
        <v>58794</v>
      </c>
      <c r="G38" s="43">
        <f>'BAR BB| Open rates'!G38*0.82</f>
        <v>58794</v>
      </c>
      <c r="H38" s="43">
        <f>'BAR BB| Open rates'!H38*0.82</f>
        <v>53054</v>
      </c>
      <c r="I38" s="43">
        <f>'BAR BB| Open rates'!I38*0.82</f>
        <v>51250</v>
      </c>
      <c r="J38" s="43">
        <f>'BAR BB| Open rates'!J38*0.82</f>
        <v>49856</v>
      </c>
      <c r="K38" s="43">
        <f>'BAR BB| Open rates'!K38*0.82</f>
        <v>48216</v>
      </c>
      <c r="L38" s="43">
        <f>'BAR BB| Open rates'!L38*0.82</f>
        <v>49856</v>
      </c>
      <c r="M38" s="43">
        <f>'BAR BB| Open rates'!M38*0.82</f>
        <v>48216</v>
      </c>
      <c r="N38" s="43">
        <f>'BAR BB| Open rates'!N38*0.82</f>
        <v>49856</v>
      </c>
      <c r="O38" s="43">
        <f>'BAR BB| Open rates'!O38*0.82</f>
        <v>48216</v>
      </c>
      <c r="P38" s="43">
        <f>'BAR BB| Open rates'!P38*0.82</f>
        <v>49856</v>
      </c>
      <c r="Q38" s="43">
        <f>'BAR BB| Open rates'!Q38*0.82</f>
        <v>48216</v>
      </c>
      <c r="R38" s="43">
        <f>'BAR BB| Open rates'!R38*0.82</f>
        <v>48216</v>
      </c>
      <c r="S38" s="43">
        <f>'BAR BB| Open rates'!S38*0.82</f>
        <v>49856</v>
      </c>
      <c r="T38" s="43">
        <f>'BAR BB| Open rates'!T38*0.82</f>
        <v>48216</v>
      </c>
      <c r="U38" s="43">
        <f>'BAR BB| Open rates'!U38*0.82</f>
        <v>49856</v>
      </c>
      <c r="V38" s="43">
        <f>'BAR BB| Open rates'!V38*0.82</f>
        <v>49856</v>
      </c>
      <c r="W38" s="43">
        <f>'BAR BB| Open rates'!W38*0.82</f>
        <v>53054</v>
      </c>
      <c r="X38" s="43">
        <f>'BAR BB| Open rates'!X38*0.82</f>
        <v>58794</v>
      </c>
      <c r="Y38" s="43">
        <f>'BAR BB| Open rates'!Y38*0.82</f>
        <v>206558</v>
      </c>
      <c r="Z38" s="43">
        <f>'BAR BB| Open rates'!Z38*0.82</f>
        <v>222876</v>
      </c>
      <c r="AA38" s="43">
        <f>'BAR BB| Open rates'!AA38*0.82</f>
        <v>231076</v>
      </c>
      <c r="AB38" s="43">
        <f>'BAR BB| Open rates'!AB38*0.82</f>
        <v>239358</v>
      </c>
      <c r="AC38" s="43">
        <f>'BAR BB| Open rates'!AC38*0.82</f>
        <v>233290</v>
      </c>
      <c r="AD38" s="43">
        <f>'BAR BB| Open rates'!AD38*0.82</f>
        <v>231076</v>
      </c>
      <c r="AE38" s="43">
        <f>'BAR BB| Open rates'!AE38*0.82</f>
        <v>100614</v>
      </c>
      <c r="AF38" s="43">
        <f>'BAR BB| Open rates'!AF38*0.82</f>
        <v>92414</v>
      </c>
      <c r="AG38" s="43">
        <f>'BAR BB| Open rates'!AG38*0.82</f>
        <v>62073.999999999993</v>
      </c>
      <c r="AH38" s="43">
        <f>'BAR BB| Open rates'!AH38*0.82</f>
        <v>66174</v>
      </c>
      <c r="AI38" s="43">
        <f>'BAR BB| Open rates'!AI38*0.82</f>
        <v>64533.999999999993</v>
      </c>
      <c r="AJ38" s="43">
        <f>'BAR BB| Open rates'!AJ38*0.82</f>
        <v>62073.999999999993</v>
      </c>
      <c r="AK38" s="43">
        <f>'BAR BB| Open rates'!AK38*0.82</f>
        <v>64533.999999999993</v>
      </c>
      <c r="AL38" s="43">
        <f>'BAR BB| Open rates'!AL38*0.82</f>
        <v>62073.999999999993</v>
      </c>
      <c r="AM38" s="43">
        <f>'BAR BB| Open rates'!AM38*0.82</f>
        <v>64533.999999999993</v>
      </c>
      <c r="AN38" s="43">
        <f>'BAR BB| Open rates'!AN38*0.82</f>
        <v>70274</v>
      </c>
      <c r="AO38" s="43">
        <f>'BAR BB| Open rates'!AO38*0.82</f>
        <v>72734</v>
      </c>
      <c r="AP38" s="43">
        <f>'BAR BB| Open rates'!AP38*0.82</f>
        <v>92496</v>
      </c>
      <c r="AQ38" s="43">
        <f>'BAR BB| Open rates'!AQ38*0.82</f>
        <v>92496</v>
      </c>
      <c r="AR38" s="43">
        <f>'BAR BB| Open rates'!AR38*0.82</f>
        <v>94874</v>
      </c>
      <c r="AS38" s="43">
        <f>'BAR BB| Open rates'!AS38*0.82</f>
        <v>92496</v>
      </c>
      <c r="AT38" s="43">
        <f>'BAR BB| Open rates'!AT38*0.82</f>
        <v>94874</v>
      </c>
      <c r="AU38" s="43">
        <f>'BAR BB| Open rates'!AU38*0.82</f>
        <v>92496</v>
      </c>
      <c r="AV38" s="43">
        <f>'BAR BB| Open rates'!AV38*0.82</f>
        <v>114144</v>
      </c>
      <c r="AW38" s="43">
        <f>'BAR BB| Open rates'!AW38*0.82</f>
        <v>94792</v>
      </c>
      <c r="AX38" s="43">
        <f>'BAR BB| Open rates'!AX38*0.82</f>
        <v>79376</v>
      </c>
      <c r="AY38" s="43">
        <f>'BAR BB| Open rates'!AY38*0.82</f>
        <v>76096</v>
      </c>
      <c r="AZ38" s="43">
        <f>'BAR BB| Open rates'!AZ38*0.82</f>
        <v>79376</v>
      </c>
      <c r="BA38" s="43">
        <f>'BAR BB| Open rates'!BA38*0.82</f>
        <v>71996</v>
      </c>
      <c r="BB38" s="43">
        <f>'BAR BB| Open rates'!BB38*0.82</f>
        <v>70356</v>
      </c>
      <c r="BC38" s="43">
        <f>'BAR BB| Open rates'!BC38*0.82</f>
        <v>71996</v>
      </c>
      <c r="BD38" s="43">
        <f>'BAR BB| Open rates'!BD38*0.82</f>
        <v>70356</v>
      </c>
      <c r="BE38" s="43">
        <f>'BAR BB| Open rates'!BE38*0.82</f>
        <v>52890</v>
      </c>
      <c r="BF38" s="43">
        <f>'BAR BB| Open rates'!BF38*0.82</f>
        <v>51496</v>
      </c>
      <c r="BG38" s="43">
        <f>'BAR BB| Open rates'!BG38*0.82</f>
        <v>49856</v>
      </c>
      <c r="BH38" s="43">
        <f>'BAR BB| Open rates'!BH38*0.82</f>
        <v>49856</v>
      </c>
      <c r="BI38" s="43">
        <f>'BAR BB| Open rates'!BI38*0.82</f>
        <v>49036</v>
      </c>
      <c r="BJ38" s="43">
        <f>'BAR BB| Open rates'!BJ38*0.82</f>
        <v>49856</v>
      </c>
      <c r="BK38" s="43">
        <f>'BAR BB| Open rates'!BK38*0.82</f>
        <v>49036</v>
      </c>
      <c r="BL38" s="43">
        <f>'BAR BB| Open rates'!BL38*0.82</f>
        <v>49856</v>
      </c>
    </row>
    <row r="39" spans="1:64" s="36" customFormat="1" ht="12" customHeight="1" x14ac:dyDescent="0.2">
      <c r="A39" s="237">
        <v>6</v>
      </c>
      <c r="B39" s="43">
        <f>'BAR BB| Open rates'!B39*0.82</f>
        <v>64123.999999999993</v>
      </c>
      <c r="C39" s="43">
        <f>'BAR BB| Open rates'!C39*0.82</f>
        <v>60844</v>
      </c>
      <c r="D39" s="43">
        <f>'BAR BB| Open rates'!D39*0.82</f>
        <v>60844</v>
      </c>
      <c r="E39" s="43">
        <f>'BAR BB| Open rates'!E39*0.82</f>
        <v>64123.999999999993</v>
      </c>
      <c r="F39" s="43">
        <f>'BAR BB| Open rates'!F39*0.82</f>
        <v>60844</v>
      </c>
      <c r="G39" s="43">
        <f>'BAR BB| Open rates'!G39*0.82</f>
        <v>60844</v>
      </c>
      <c r="H39" s="43">
        <f>'BAR BB| Open rates'!H39*0.82</f>
        <v>55104</v>
      </c>
      <c r="I39" s="43">
        <f>'BAR BB| Open rates'!I39*0.82</f>
        <v>53300</v>
      </c>
      <c r="J39" s="43">
        <f>'BAR BB| Open rates'!J39*0.82</f>
        <v>51906</v>
      </c>
      <c r="K39" s="43">
        <f>'BAR BB| Open rates'!K39*0.82</f>
        <v>50266</v>
      </c>
      <c r="L39" s="43">
        <f>'BAR BB| Open rates'!L39*0.82</f>
        <v>51906</v>
      </c>
      <c r="M39" s="43">
        <f>'BAR BB| Open rates'!M39*0.82</f>
        <v>50266</v>
      </c>
      <c r="N39" s="43">
        <f>'BAR BB| Open rates'!N39*0.82</f>
        <v>51906</v>
      </c>
      <c r="O39" s="43">
        <f>'BAR BB| Open rates'!O39*0.82</f>
        <v>50266</v>
      </c>
      <c r="P39" s="43">
        <f>'BAR BB| Open rates'!P39*0.82</f>
        <v>51906</v>
      </c>
      <c r="Q39" s="43">
        <f>'BAR BB| Open rates'!Q39*0.82</f>
        <v>50266</v>
      </c>
      <c r="R39" s="43">
        <f>'BAR BB| Open rates'!R39*0.82</f>
        <v>50266</v>
      </c>
      <c r="S39" s="43">
        <f>'BAR BB| Open rates'!S39*0.82</f>
        <v>51906</v>
      </c>
      <c r="T39" s="43">
        <f>'BAR BB| Open rates'!T39*0.82</f>
        <v>50266</v>
      </c>
      <c r="U39" s="43">
        <f>'BAR BB| Open rates'!U39*0.82</f>
        <v>51906</v>
      </c>
      <c r="V39" s="43">
        <f>'BAR BB| Open rates'!V39*0.82</f>
        <v>51906</v>
      </c>
      <c r="W39" s="43">
        <f>'BAR BB| Open rates'!W39*0.82</f>
        <v>55104</v>
      </c>
      <c r="X39" s="43">
        <f>'BAR BB| Open rates'!X39*0.82</f>
        <v>60844</v>
      </c>
      <c r="Y39" s="43">
        <f>'BAR BB| Open rates'!Y39*0.82</f>
        <v>209018</v>
      </c>
      <c r="Z39" s="43">
        <f>'BAR BB| Open rates'!Z39*0.82</f>
        <v>225336</v>
      </c>
      <c r="AA39" s="43">
        <f>'BAR BB| Open rates'!AA39*0.82</f>
        <v>233536</v>
      </c>
      <c r="AB39" s="43">
        <f>'BAR BB| Open rates'!AB39*0.82</f>
        <v>241818</v>
      </c>
      <c r="AC39" s="43">
        <f>'BAR BB| Open rates'!AC39*0.82</f>
        <v>235750</v>
      </c>
      <c r="AD39" s="43">
        <f>'BAR BB| Open rates'!AD39*0.82</f>
        <v>233536</v>
      </c>
      <c r="AE39" s="43">
        <f>'BAR BB| Open rates'!AE39*0.82</f>
        <v>103074</v>
      </c>
      <c r="AF39" s="43">
        <f>'BAR BB| Open rates'!AF39*0.82</f>
        <v>94874</v>
      </c>
      <c r="AG39" s="43">
        <f>'BAR BB| Open rates'!AG39*0.82</f>
        <v>64533.999999999993</v>
      </c>
      <c r="AH39" s="43">
        <f>'BAR BB| Open rates'!AH39*0.82</f>
        <v>68634</v>
      </c>
      <c r="AI39" s="43">
        <f>'BAR BB| Open rates'!AI39*0.82</f>
        <v>66994</v>
      </c>
      <c r="AJ39" s="43">
        <f>'BAR BB| Open rates'!AJ39*0.82</f>
        <v>64533.999999999993</v>
      </c>
      <c r="AK39" s="43">
        <f>'BAR BB| Open rates'!AK39*0.82</f>
        <v>66994</v>
      </c>
      <c r="AL39" s="43">
        <f>'BAR BB| Open rates'!AL39*0.82</f>
        <v>64533.999999999993</v>
      </c>
      <c r="AM39" s="43">
        <f>'BAR BB| Open rates'!AM39*0.82</f>
        <v>66994</v>
      </c>
      <c r="AN39" s="43">
        <f>'BAR BB| Open rates'!AN39*0.82</f>
        <v>72734</v>
      </c>
      <c r="AO39" s="43">
        <f>'BAR BB| Open rates'!AO39*0.82</f>
        <v>75194</v>
      </c>
      <c r="AP39" s="43">
        <f>'BAR BB| Open rates'!AP39*0.82</f>
        <v>94956</v>
      </c>
      <c r="AQ39" s="43">
        <f>'BAR BB| Open rates'!AQ39*0.82</f>
        <v>94956</v>
      </c>
      <c r="AR39" s="43">
        <f>'BAR BB| Open rates'!AR39*0.82</f>
        <v>97334</v>
      </c>
      <c r="AS39" s="43">
        <f>'BAR BB| Open rates'!AS39*0.82</f>
        <v>94956</v>
      </c>
      <c r="AT39" s="43">
        <f>'BAR BB| Open rates'!AT39*0.82</f>
        <v>97334</v>
      </c>
      <c r="AU39" s="43">
        <f>'BAR BB| Open rates'!AU39*0.82</f>
        <v>94956</v>
      </c>
      <c r="AV39" s="43">
        <f>'BAR BB| Open rates'!AV39*0.82</f>
        <v>116604</v>
      </c>
      <c r="AW39" s="43">
        <f>'BAR BB| Open rates'!AW39*0.82</f>
        <v>97252</v>
      </c>
      <c r="AX39" s="43">
        <f>'BAR BB| Open rates'!AX39*0.82</f>
        <v>81836</v>
      </c>
      <c r="AY39" s="43">
        <f>'BAR BB| Open rates'!AY39*0.82</f>
        <v>78556</v>
      </c>
      <c r="AZ39" s="43">
        <f>'BAR BB| Open rates'!AZ39*0.82</f>
        <v>81836</v>
      </c>
      <c r="BA39" s="43">
        <f>'BAR BB| Open rates'!BA39*0.82</f>
        <v>74456</v>
      </c>
      <c r="BB39" s="43">
        <f>'BAR BB| Open rates'!BB39*0.82</f>
        <v>72816</v>
      </c>
      <c r="BC39" s="43">
        <f>'BAR BB| Open rates'!BC39*0.82</f>
        <v>74456</v>
      </c>
      <c r="BD39" s="43">
        <f>'BAR BB| Open rates'!BD39*0.82</f>
        <v>72816</v>
      </c>
      <c r="BE39" s="43">
        <f>'BAR BB| Open rates'!BE39*0.82</f>
        <v>55350</v>
      </c>
      <c r="BF39" s="43">
        <f>'BAR BB| Open rates'!BF39*0.82</f>
        <v>53956</v>
      </c>
      <c r="BG39" s="43">
        <f>'BAR BB| Open rates'!BG39*0.82</f>
        <v>52316</v>
      </c>
      <c r="BH39" s="43">
        <f>'BAR BB| Open rates'!BH39*0.82</f>
        <v>52316</v>
      </c>
      <c r="BI39" s="43">
        <f>'BAR BB| Open rates'!BI39*0.82</f>
        <v>51496</v>
      </c>
      <c r="BJ39" s="43">
        <f>'BAR BB| Open rates'!BJ39*0.82</f>
        <v>52316</v>
      </c>
      <c r="BK39" s="43">
        <f>'BAR BB| Open rates'!BK39*0.82</f>
        <v>51496</v>
      </c>
      <c r="BL39" s="43">
        <f>'BAR BB| Open rates'!BL39*0.82</f>
        <v>52316</v>
      </c>
    </row>
    <row r="40" spans="1:64"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s="36" customFormat="1" ht="12" customHeight="1" x14ac:dyDescent="0.2">
      <c r="A41" s="237">
        <v>1</v>
      </c>
      <c r="B41" s="43">
        <f>'BAR BB| Open rates'!B41*0.82</f>
        <v>60188</v>
      </c>
      <c r="C41" s="43">
        <f>'BAR BB| Open rates'!C41*0.82</f>
        <v>56908</v>
      </c>
      <c r="D41" s="43">
        <f>'BAR BB| Open rates'!D41*0.82</f>
        <v>56908</v>
      </c>
      <c r="E41" s="43">
        <f>'BAR BB| Open rates'!E41*0.82</f>
        <v>60188</v>
      </c>
      <c r="F41" s="43">
        <f>'BAR BB| Open rates'!F41*0.82</f>
        <v>56908</v>
      </c>
      <c r="G41" s="43">
        <f>'BAR BB| Open rates'!G41*0.82</f>
        <v>56908</v>
      </c>
      <c r="H41" s="43">
        <f>'BAR BB| Open rates'!H41*0.82</f>
        <v>51168</v>
      </c>
      <c r="I41" s="43">
        <f>'BAR BB| Open rates'!I41*0.82</f>
        <v>49364</v>
      </c>
      <c r="J41" s="43">
        <f>'BAR BB| Open rates'!J41*0.82</f>
        <v>47970</v>
      </c>
      <c r="K41" s="43">
        <f>'BAR BB| Open rates'!K41*0.82</f>
        <v>46330</v>
      </c>
      <c r="L41" s="43">
        <f>'BAR BB| Open rates'!L41*0.82</f>
        <v>47970</v>
      </c>
      <c r="M41" s="43">
        <f>'BAR BB| Open rates'!M41*0.82</f>
        <v>46330</v>
      </c>
      <c r="N41" s="43">
        <f>'BAR BB| Open rates'!N41*0.82</f>
        <v>47970</v>
      </c>
      <c r="O41" s="43">
        <f>'BAR BB| Open rates'!O41*0.82</f>
        <v>46330</v>
      </c>
      <c r="P41" s="43">
        <f>'BAR BB| Open rates'!P41*0.82</f>
        <v>47970</v>
      </c>
      <c r="Q41" s="43">
        <f>'BAR BB| Open rates'!Q41*0.82</f>
        <v>46330</v>
      </c>
      <c r="R41" s="43">
        <f>'BAR BB| Open rates'!R41*0.82</f>
        <v>46330</v>
      </c>
      <c r="S41" s="43">
        <f>'BAR BB| Open rates'!S41*0.82</f>
        <v>47970</v>
      </c>
      <c r="T41" s="43">
        <f>'BAR BB| Open rates'!T41*0.82</f>
        <v>46330</v>
      </c>
      <c r="U41" s="43">
        <f>'BAR BB| Open rates'!U41*0.82</f>
        <v>47970</v>
      </c>
      <c r="V41" s="43">
        <f>'BAR BB| Open rates'!V41*0.82</f>
        <v>47970</v>
      </c>
      <c r="W41" s="43">
        <f>'BAR BB| Open rates'!W41*0.82</f>
        <v>51168</v>
      </c>
      <c r="X41" s="43">
        <f>'BAR BB| Open rates'!X41*0.82</f>
        <v>56908</v>
      </c>
      <c r="Y41" s="43">
        <f>'BAR BB| Open rates'!Y41*0.82</f>
        <v>204918</v>
      </c>
      <c r="Z41" s="43">
        <f>'BAR BB| Open rates'!Z41*0.82</f>
        <v>221236</v>
      </c>
      <c r="AA41" s="43">
        <f>'BAR BB| Open rates'!AA41*0.82</f>
        <v>229436</v>
      </c>
      <c r="AB41" s="43">
        <f>'BAR BB| Open rates'!AB41*0.82</f>
        <v>237718</v>
      </c>
      <c r="AC41" s="43">
        <f>'BAR BB| Open rates'!AC41*0.82</f>
        <v>231650</v>
      </c>
      <c r="AD41" s="43">
        <f>'BAR BB| Open rates'!AD41*0.82</f>
        <v>229436</v>
      </c>
      <c r="AE41" s="43">
        <f>'BAR BB| Open rates'!AE41*0.82</f>
        <v>94874</v>
      </c>
      <c r="AF41" s="43">
        <f>'BAR BB| Open rates'!AF41*0.82</f>
        <v>86674</v>
      </c>
      <c r="AG41" s="43">
        <f>'BAR BB| Open rates'!AG41*0.82</f>
        <v>56334</v>
      </c>
      <c r="AH41" s="43">
        <f>'BAR BB| Open rates'!AH41*0.82</f>
        <v>60434</v>
      </c>
      <c r="AI41" s="43">
        <f>'BAR BB| Open rates'!AI41*0.82</f>
        <v>58794</v>
      </c>
      <c r="AJ41" s="43">
        <f>'BAR BB| Open rates'!AJ41*0.82</f>
        <v>56334</v>
      </c>
      <c r="AK41" s="43">
        <f>'BAR BB| Open rates'!AK41*0.82</f>
        <v>58794</v>
      </c>
      <c r="AL41" s="43">
        <f>'BAR BB| Open rates'!AL41*0.82</f>
        <v>56334</v>
      </c>
      <c r="AM41" s="43">
        <f>'BAR BB| Open rates'!AM41*0.82</f>
        <v>58794</v>
      </c>
      <c r="AN41" s="43">
        <f>'BAR BB| Open rates'!AN41*0.82</f>
        <v>64533.999999999993</v>
      </c>
      <c r="AO41" s="43">
        <f>'BAR BB| Open rates'!AO41*0.82</f>
        <v>66994</v>
      </c>
      <c r="AP41" s="43">
        <f>'BAR BB| Open rates'!AP41*0.82</f>
        <v>115456</v>
      </c>
      <c r="AQ41" s="43">
        <f>'BAR BB| Open rates'!AQ41*0.82</f>
        <v>115456</v>
      </c>
      <c r="AR41" s="43">
        <f>'BAR BB| Open rates'!AR41*0.82</f>
        <v>117834</v>
      </c>
      <c r="AS41" s="43">
        <f>'BAR BB| Open rates'!AS41*0.82</f>
        <v>115456</v>
      </c>
      <c r="AT41" s="43">
        <f>'BAR BB| Open rates'!AT41*0.82</f>
        <v>117834</v>
      </c>
      <c r="AU41" s="43">
        <f>'BAR BB| Open rates'!AU41*0.82</f>
        <v>115456</v>
      </c>
      <c r="AV41" s="43">
        <f>'BAR BB| Open rates'!AV41*0.82</f>
        <v>104304</v>
      </c>
      <c r="AW41" s="43">
        <f>'BAR BB| Open rates'!AW41*0.82</f>
        <v>101352</v>
      </c>
      <c r="AX41" s="43">
        <f>'BAR BB| Open rates'!AX41*0.82</f>
        <v>85936</v>
      </c>
      <c r="AY41" s="43">
        <f>'BAR BB| Open rates'!AY41*0.82</f>
        <v>82656</v>
      </c>
      <c r="AZ41" s="43">
        <f>'BAR BB| Open rates'!AZ41*0.82</f>
        <v>85936</v>
      </c>
      <c r="BA41" s="43">
        <f>'BAR BB| Open rates'!BA41*0.82</f>
        <v>78556</v>
      </c>
      <c r="BB41" s="43">
        <f>'BAR BB| Open rates'!BB41*0.82</f>
        <v>76916</v>
      </c>
      <c r="BC41" s="43">
        <f>'BAR BB| Open rates'!BC41*0.82</f>
        <v>78556</v>
      </c>
      <c r="BD41" s="43">
        <f>'BAR BB| Open rates'!BD41*0.82</f>
        <v>76916</v>
      </c>
      <c r="BE41" s="43">
        <f>'BAR BB| Open rates'!BE41*0.82</f>
        <v>66912</v>
      </c>
      <c r="BF41" s="43">
        <f>'BAR BB| Open rates'!BF41*0.82</f>
        <v>65517.999999999993</v>
      </c>
      <c r="BG41" s="43">
        <f>'BAR BB| Open rates'!BG41*0.82</f>
        <v>63877.999999999993</v>
      </c>
      <c r="BH41" s="43">
        <f>'BAR BB| Open rates'!BH41*0.82</f>
        <v>63877.999999999993</v>
      </c>
      <c r="BI41" s="43">
        <f>'BAR BB| Open rates'!BI41*0.82</f>
        <v>63057.999999999993</v>
      </c>
      <c r="BJ41" s="43">
        <f>'BAR BB| Open rates'!BJ41*0.82</f>
        <v>63877.999999999993</v>
      </c>
      <c r="BK41" s="43">
        <f>'BAR BB| Open rates'!BK41*0.82</f>
        <v>63057.999999999993</v>
      </c>
      <c r="BL41" s="43">
        <f>'BAR BB| Open rates'!BL41*0.82</f>
        <v>63877.999999999993</v>
      </c>
    </row>
    <row r="42" spans="1:64" s="36" customFormat="1" ht="12" customHeight="1" x14ac:dyDescent="0.2">
      <c r="A42" s="237">
        <v>2</v>
      </c>
      <c r="B42" s="43">
        <f>'BAR BB| Open rates'!B42*0.82</f>
        <v>62237.999999999993</v>
      </c>
      <c r="C42" s="43">
        <f>'BAR BB| Open rates'!C42*0.82</f>
        <v>58958</v>
      </c>
      <c r="D42" s="43">
        <f>'BAR BB| Open rates'!D42*0.82</f>
        <v>58958</v>
      </c>
      <c r="E42" s="43">
        <f>'BAR BB| Open rates'!E42*0.82</f>
        <v>62237.999999999993</v>
      </c>
      <c r="F42" s="43">
        <f>'BAR BB| Open rates'!F42*0.82</f>
        <v>58958</v>
      </c>
      <c r="G42" s="43">
        <f>'BAR BB| Open rates'!G42*0.82</f>
        <v>58958</v>
      </c>
      <c r="H42" s="43">
        <f>'BAR BB| Open rates'!H42*0.82</f>
        <v>53218</v>
      </c>
      <c r="I42" s="43">
        <f>'BAR BB| Open rates'!I42*0.82</f>
        <v>51414</v>
      </c>
      <c r="J42" s="43">
        <f>'BAR BB| Open rates'!J42*0.82</f>
        <v>50020</v>
      </c>
      <c r="K42" s="43">
        <f>'BAR BB| Open rates'!K42*0.82</f>
        <v>48380</v>
      </c>
      <c r="L42" s="43">
        <f>'BAR BB| Open rates'!L42*0.82</f>
        <v>50020</v>
      </c>
      <c r="M42" s="43">
        <f>'BAR BB| Open rates'!M42*0.82</f>
        <v>48380</v>
      </c>
      <c r="N42" s="43">
        <f>'BAR BB| Open rates'!N42*0.82</f>
        <v>50020</v>
      </c>
      <c r="O42" s="43">
        <f>'BAR BB| Open rates'!O42*0.82</f>
        <v>48380</v>
      </c>
      <c r="P42" s="43">
        <f>'BAR BB| Open rates'!P42*0.82</f>
        <v>50020</v>
      </c>
      <c r="Q42" s="43">
        <f>'BAR BB| Open rates'!Q42*0.82</f>
        <v>48380</v>
      </c>
      <c r="R42" s="43">
        <f>'BAR BB| Open rates'!R42*0.82</f>
        <v>48380</v>
      </c>
      <c r="S42" s="43">
        <f>'BAR BB| Open rates'!S42*0.82</f>
        <v>50020</v>
      </c>
      <c r="T42" s="43">
        <f>'BAR BB| Open rates'!T42*0.82</f>
        <v>48380</v>
      </c>
      <c r="U42" s="43">
        <f>'BAR BB| Open rates'!U42*0.82</f>
        <v>50020</v>
      </c>
      <c r="V42" s="43">
        <f>'BAR BB| Open rates'!V42*0.82</f>
        <v>50020</v>
      </c>
      <c r="W42" s="43">
        <f>'BAR BB| Open rates'!W42*0.82</f>
        <v>53218</v>
      </c>
      <c r="X42" s="43">
        <f>'BAR BB| Open rates'!X42*0.82</f>
        <v>58958</v>
      </c>
      <c r="Y42" s="43">
        <f>'BAR BB| Open rates'!Y42*0.82</f>
        <v>207378</v>
      </c>
      <c r="Z42" s="43">
        <f>'BAR BB| Open rates'!Z42*0.82</f>
        <v>223696</v>
      </c>
      <c r="AA42" s="43">
        <f>'BAR BB| Open rates'!AA42*0.82</f>
        <v>231896</v>
      </c>
      <c r="AB42" s="43">
        <f>'BAR BB| Open rates'!AB42*0.82</f>
        <v>240178</v>
      </c>
      <c r="AC42" s="43">
        <f>'BAR BB| Open rates'!AC42*0.82</f>
        <v>234110</v>
      </c>
      <c r="AD42" s="43">
        <f>'BAR BB| Open rates'!AD42*0.82</f>
        <v>231896</v>
      </c>
      <c r="AE42" s="43">
        <f>'BAR BB| Open rates'!AE42*0.82</f>
        <v>97334</v>
      </c>
      <c r="AF42" s="43">
        <f>'BAR BB| Open rates'!AF42*0.82</f>
        <v>89134</v>
      </c>
      <c r="AG42" s="43">
        <f>'BAR BB| Open rates'!AG42*0.82</f>
        <v>58794</v>
      </c>
      <c r="AH42" s="43">
        <f>'BAR BB| Open rates'!AH42*0.82</f>
        <v>62893.999999999993</v>
      </c>
      <c r="AI42" s="43">
        <f>'BAR BB| Open rates'!AI42*0.82</f>
        <v>61253.999999999993</v>
      </c>
      <c r="AJ42" s="43">
        <f>'BAR BB| Open rates'!AJ42*0.82</f>
        <v>58794</v>
      </c>
      <c r="AK42" s="43">
        <f>'BAR BB| Open rates'!AK42*0.82</f>
        <v>61253.999999999993</v>
      </c>
      <c r="AL42" s="43">
        <f>'BAR BB| Open rates'!AL42*0.82</f>
        <v>58794</v>
      </c>
      <c r="AM42" s="43">
        <f>'BAR BB| Open rates'!AM42*0.82</f>
        <v>61253.999999999993</v>
      </c>
      <c r="AN42" s="43">
        <f>'BAR BB| Open rates'!AN42*0.82</f>
        <v>66994</v>
      </c>
      <c r="AO42" s="43">
        <f>'BAR BB| Open rates'!AO42*0.82</f>
        <v>69454</v>
      </c>
      <c r="AP42" s="43">
        <f>'BAR BB| Open rates'!AP42*0.82</f>
        <v>117916</v>
      </c>
      <c r="AQ42" s="43">
        <f>'BAR BB| Open rates'!AQ42*0.82</f>
        <v>117916</v>
      </c>
      <c r="AR42" s="43">
        <f>'BAR BB| Open rates'!AR42*0.82</f>
        <v>120294</v>
      </c>
      <c r="AS42" s="43">
        <f>'BAR BB| Open rates'!AS42*0.82</f>
        <v>117916</v>
      </c>
      <c r="AT42" s="43">
        <f>'BAR BB| Open rates'!AT42*0.82</f>
        <v>120294</v>
      </c>
      <c r="AU42" s="43">
        <f>'BAR BB| Open rates'!AU42*0.82</f>
        <v>117916</v>
      </c>
      <c r="AV42" s="43">
        <f>'BAR BB| Open rates'!AV42*0.82</f>
        <v>106764</v>
      </c>
      <c r="AW42" s="43">
        <f>'BAR BB| Open rates'!AW42*0.82</f>
        <v>103812</v>
      </c>
      <c r="AX42" s="43">
        <f>'BAR BB| Open rates'!AX42*0.82</f>
        <v>88396</v>
      </c>
      <c r="AY42" s="43">
        <f>'BAR BB| Open rates'!AY42*0.82</f>
        <v>85116</v>
      </c>
      <c r="AZ42" s="43">
        <f>'BAR BB| Open rates'!AZ42*0.82</f>
        <v>88396</v>
      </c>
      <c r="BA42" s="43">
        <f>'BAR BB| Open rates'!BA42*0.82</f>
        <v>81016</v>
      </c>
      <c r="BB42" s="43">
        <f>'BAR BB| Open rates'!BB42*0.82</f>
        <v>79376</v>
      </c>
      <c r="BC42" s="43">
        <f>'BAR BB| Open rates'!BC42*0.82</f>
        <v>81016</v>
      </c>
      <c r="BD42" s="43">
        <f>'BAR BB| Open rates'!BD42*0.82</f>
        <v>79376</v>
      </c>
      <c r="BE42" s="43">
        <f>'BAR BB| Open rates'!BE42*0.82</f>
        <v>69372</v>
      </c>
      <c r="BF42" s="43">
        <f>'BAR BB| Open rates'!BF42*0.82</f>
        <v>67978</v>
      </c>
      <c r="BG42" s="43">
        <f>'BAR BB| Open rates'!BG42*0.82</f>
        <v>66338</v>
      </c>
      <c r="BH42" s="43">
        <f>'BAR BB| Open rates'!BH42*0.82</f>
        <v>66338</v>
      </c>
      <c r="BI42" s="43">
        <f>'BAR BB| Open rates'!BI42*0.82</f>
        <v>65517.999999999993</v>
      </c>
      <c r="BJ42" s="43">
        <f>'BAR BB| Open rates'!BJ42*0.82</f>
        <v>66338</v>
      </c>
      <c r="BK42" s="43">
        <f>'BAR BB| Open rates'!BK42*0.82</f>
        <v>65517.999999999993</v>
      </c>
      <c r="BL42" s="43">
        <f>'BAR BB| Open rates'!BL42*0.82</f>
        <v>66338</v>
      </c>
    </row>
    <row r="43" spans="1:64" s="36" customFormat="1" ht="12" customHeight="1" x14ac:dyDescent="0.2">
      <c r="A43" s="237">
        <v>3</v>
      </c>
      <c r="B43" s="43">
        <f>'BAR BB| Open rates'!B43*0.82</f>
        <v>64287.999999999993</v>
      </c>
      <c r="C43" s="43">
        <f>'BAR BB| Open rates'!C43*0.82</f>
        <v>61008</v>
      </c>
      <c r="D43" s="43">
        <f>'BAR BB| Open rates'!D43*0.82</f>
        <v>61008</v>
      </c>
      <c r="E43" s="43">
        <f>'BAR BB| Open rates'!E43*0.82</f>
        <v>64287.999999999993</v>
      </c>
      <c r="F43" s="43">
        <f>'BAR BB| Open rates'!F43*0.82</f>
        <v>61008</v>
      </c>
      <c r="G43" s="43">
        <f>'BAR BB| Open rates'!G43*0.82</f>
        <v>61008</v>
      </c>
      <c r="H43" s="43">
        <f>'BAR BB| Open rates'!H43*0.82</f>
        <v>55268</v>
      </c>
      <c r="I43" s="43">
        <f>'BAR BB| Open rates'!I43*0.82</f>
        <v>53464</v>
      </c>
      <c r="J43" s="43">
        <f>'BAR BB| Open rates'!J43*0.82</f>
        <v>52070</v>
      </c>
      <c r="K43" s="43">
        <f>'BAR BB| Open rates'!K43*0.82</f>
        <v>50430</v>
      </c>
      <c r="L43" s="43">
        <f>'BAR BB| Open rates'!L43*0.82</f>
        <v>52070</v>
      </c>
      <c r="M43" s="43">
        <f>'BAR BB| Open rates'!M43*0.82</f>
        <v>50430</v>
      </c>
      <c r="N43" s="43">
        <f>'BAR BB| Open rates'!N43*0.82</f>
        <v>52070</v>
      </c>
      <c r="O43" s="43">
        <f>'BAR BB| Open rates'!O43*0.82</f>
        <v>50430</v>
      </c>
      <c r="P43" s="43">
        <f>'BAR BB| Open rates'!P43*0.82</f>
        <v>52070</v>
      </c>
      <c r="Q43" s="43">
        <f>'BAR BB| Open rates'!Q43*0.82</f>
        <v>50430</v>
      </c>
      <c r="R43" s="43">
        <f>'BAR BB| Open rates'!R43*0.82</f>
        <v>50430</v>
      </c>
      <c r="S43" s="43">
        <f>'BAR BB| Open rates'!S43*0.82</f>
        <v>52070</v>
      </c>
      <c r="T43" s="43">
        <f>'BAR BB| Open rates'!T43*0.82</f>
        <v>50430</v>
      </c>
      <c r="U43" s="43">
        <f>'BAR BB| Open rates'!U43*0.82</f>
        <v>52070</v>
      </c>
      <c r="V43" s="43">
        <f>'BAR BB| Open rates'!V43*0.82</f>
        <v>52070</v>
      </c>
      <c r="W43" s="43">
        <f>'BAR BB| Open rates'!W43*0.82</f>
        <v>55268</v>
      </c>
      <c r="X43" s="43">
        <f>'BAR BB| Open rates'!X43*0.82</f>
        <v>61008</v>
      </c>
      <c r="Y43" s="43">
        <f>'BAR BB| Open rates'!Y43*0.82</f>
        <v>209838</v>
      </c>
      <c r="Z43" s="43">
        <f>'BAR BB| Open rates'!Z43*0.82</f>
        <v>226156</v>
      </c>
      <c r="AA43" s="43">
        <f>'BAR BB| Open rates'!AA43*0.82</f>
        <v>234356</v>
      </c>
      <c r="AB43" s="43">
        <f>'BAR BB| Open rates'!AB43*0.82</f>
        <v>242638</v>
      </c>
      <c r="AC43" s="43">
        <f>'BAR BB| Open rates'!AC43*0.82</f>
        <v>236570</v>
      </c>
      <c r="AD43" s="43">
        <f>'BAR BB| Open rates'!AD43*0.82</f>
        <v>234356</v>
      </c>
      <c r="AE43" s="43">
        <f>'BAR BB| Open rates'!AE43*0.82</f>
        <v>99794</v>
      </c>
      <c r="AF43" s="43">
        <f>'BAR BB| Open rates'!AF43*0.82</f>
        <v>91594</v>
      </c>
      <c r="AG43" s="43">
        <f>'BAR BB| Open rates'!AG43*0.82</f>
        <v>61253.999999999993</v>
      </c>
      <c r="AH43" s="43">
        <f>'BAR BB| Open rates'!AH43*0.82</f>
        <v>65353.999999999993</v>
      </c>
      <c r="AI43" s="43">
        <f>'BAR BB| Open rates'!AI43*0.82</f>
        <v>63713.999999999993</v>
      </c>
      <c r="AJ43" s="43">
        <f>'BAR BB| Open rates'!AJ43*0.82</f>
        <v>61253.999999999993</v>
      </c>
      <c r="AK43" s="43">
        <f>'BAR BB| Open rates'!AK43*0.82</f>
        <v>63713.999999999993</v>
      </c>
      <c r="AL43" s="43">
        <f>'BAR BB| Open rates'!AL43*0.82</f>
        <v>61253.999999999993</v>
      </c>
      <c r="AM43" s="43">
        <f>'BAR BB| Open rates'!AM43*0.82</f>
        <v>63713.999999999993</v>
      </c>
      <c r="AN43" s="43">
        <f>'BAR BB| Open rates'!AN43*0.82</f>
        <v>69454</v>
      </c>
      <c r="AO43" s="43">
        <f>'BAR BB| Open rates'!AO43*0.82</f>
        <v>71914</v>
      </c>
      <c r="AP43" s="43">
        <f>'BAR BB| Open rates'!AP43*0.82</f>
        <v>120376</v>
      </c>
      <c r="AQ43" s="43">
        <f>'BAR BB| Open rates'!AQ43*0.82</f>
        <v>120376</v>
      </c>
      <c r="AR43" s="43">
        <f>'BAR BB| Open rates'!AR43*0.82</f>
        <v>122753.99999999999</v>
      </c>
      <c r="AS43" s="43">
        <f>'BAR BB| Open rates'!AS43*0.82</f>
        <v>120376</v>
      </c>
      <c r="AT43" s="43">
        <f>'BAR BB| Open rates'!AT43*0.82</f>
        <v>122753.99999999999</v>
      </c>
      <c r="AU43" s="43">
        <f>'BAR BB| Open rates'!AU43*0.82</f>
        <v>120376</v>
      </c>
      <c r="AV43" s="43">
        <f>'BAR BB| Open rates'!AV43*0.82</f>
        <v>109224</v>
      </c>
      <c r="AW43" s="43">
        <f>'BAR BB| Open rates'!AW43*0.82</f>
        <v>106272</v>
      </c>
      <c r="AX43" s="43">
        <f>'BAR BB| Open rates'!AX43*0.82</f>
        <v>90856</v>
      </c>
      <c r="AY43" s="43">
        <f>'BAR BB| Open rates'!AY43*0.82</f>
        <v>87576</v>
      </c>
      <c r="AZ43" s="43">
        <f>'BAR BB| Open rates'!AZ43*0.82</f>
        <v>90856</v>
      </c>
      <c r="BA43" s="43">
        <f>'BAR BB| Open rates'!BA43*0.82</f>
        <v>83476</v>
      </c>
      <c r="BB43" s="43">
        <f>'BAR BB| Open rates'!BB43*0.82</f>
        <v>81836</v>
      </c>
      <c r="BC43" s="43">
        <f>'BAR BB| Open rates'!BC43*0.82</f>
        <v>83476</v>
      </c>
      <c r="BD43" s="43">
        <f>'BAR BB| Open rates'!BD43*0.82</f>
        <v>81836</v>
      </c>
      <c r="BE43" s="43">
        <f>'BAR BB| Open rates'!BE43*0.82</f>
        <v>71832</v>
      </c>
      <c r="BF43" s="43">
        <f>'BAR BB| Open rates'!BF43*0.82</f>
        <v>70438</v>
      </c>
      <c r="BG43" s="43">
        <f>'BAR BB| Open rates'!BG43*0.82</f>
        <v>68798</v>
      </c>
      <c r="BH43" s="43">
        <f>'BAR BB| Open rates'!BH43*0.82</f>
        <v>68798</v>
      </c>
      <c r="BI43" s="43">
        <f>'BAR BB| Open rates'!BI43*0.82</f>
        <v>67978</v>
      </c>
      <c r="BJ43" s="43">
        <f>'BAR BB| Open rates'!BJ43*0.82</f>
        <v>68798</v>
      </c>
      <c r="BK43" s="43">
        <f>'BAR BB| Open rates'!BK43*0.82</f>
        <v>67978</v>
      </c>
      <c r="BL43" s="43">
        <f>'BAR BB| Open rates'!BL43*0.82</f>
        <v>68798</v>
      </c>
    </row>
    <row r="44" spans="1:64" s="36" customFormat="1" ht="12" customHeight="1" x14ac:dyDescent="0.2">
      <c r="A44" s="237">
        <v>4</v>
      </c>
      <c r="B44" s="43">
        <f>'BAR BB| Open rates'!B44*0.82</f>
        <v>66338</v>
      </c>
      <c r="C44" s="43">
        <f>'BAR BB| Open rates'!C44*0.82</f>
        <v>63057.999999999993</v>
      </c>
      <c r="D44" s="43">
        <f>'BAR BB| Open rates'!D44*0.82</f>
        <v>63057.999999999993</v>
      </c>
      <c r="E44" s="43">
        <f>'BAR BB| Open rates'!E44*0.82</f>
        <v>66338</v>
      </c>
      <c r="F44" s="43">
        <f>'BAR BB| Open rates'!F44*0.82</f>
        <v>63057.999999999993</v>
      </c>
      <c r="G44" s="43">
        <f>'BAR BB| Open rates'!G44*0.82</f>
        <v>63057.999999999993</v>
      </c>
      <c r="H44" s="43">
        <f>'BAR BB| Open rates'!H44*0.82</f>
        <v>57318</v>
      </c>
      <c r="I44" s="43">
        <f>'BAR BB| Open rates'!I44*0.82</f>
        <v>55514</v>
      </c>
      <c r="J44" s="43">
        <f>'BAR BB| Open rates'!J44*0.82</f>
        <v>54120</v>
      </c>
      <c r="K44" s="43">
        <f>'BAR BB| Open rates'!K44*0.82</f>
        <v>52480</v>
      </c>
      <c r="L44" s="43">
        <f>'BAR BB| Open rates'!L44*0.82</f>
        <v>54120</v>
      </c>
      <c r="M44" s="43">
        <f>'BAR BB| Open rates'!M44*0.82</f>
        <v>52480</v>
      </c>
      <c r="N44" s="43">
        <f>'BAR BB| Open rates'!N44*0.82</f>
        <v>54120</v>
      </c>
      <c r="O44" s="43">
        <f>'BAR BB| Open rates'!O44*0.82</f>
        <v>52480</v>
      </c>
      <c r="P44" s="43">
        <f>'BAR BB| Open rates'!P44*0.82</f>
        <v>54120</v>
      </c>
      <c r="Q44" s="43">
        <f>'BAR BB| Open rates'!Q44*0.82</f>
        <v>52480</v>
      </c>
      <c r="R44" s="43">
        <f>'BAR BB| Open rates'!R44*0.82</f>
        <v>52480</v>
      </c>
      <c r="S44" s="43">
        <f>'BAR BB| Open rates'!S44*0.82</f>
        <v>54120</v>
      </c>
      <c r="T44" s="43">
        <f>'BAR BB| Open rates'!T44*0.82</f>
        <v>52480</v>
      </c>
      <c r="U44" s="43">
        <f>'BAR BB| Open rates'!U44*0.82</f>
        <v>54120</v>
      </c>
      <c r="V44" s="43">
        <f>'BAR BB| Open rates'!V44*0.82</f>
        <v>54120</v>
      </c>
      <c r="W44" s="43">
        <f>'BAR BB| Open rates'!W44*0.82</f>
        <v>57318</v>
      </c>
      <c r="X44" s="43">
        <f>'BAR BB| Open rates'!X44*0.82</f>
        <v>63057.999999999993</v>
      </c>
      <c r="Y44" s="43">
        <f>'BAR BB| Open rates'!Y44*0.82</f>
        <v>212298</v>
      </c>
      <c r="Z44" s="43">
        <f>'BAR BB| Open rates'!Z44*0.82</f>
        <v>228616</v>
      </c>
      <c r="AA44" s="43">
        <f>'BAR BB| Open rates'!AA44*0.82</f>
        <v>236816</v>
      </c>
      <c r="AB44" s="43">
        <f>'BAR BB| Open rates'!AB44*0.82</f>
        <v>245097.99999999997</v>
      </c>
      <c r="AC44" s="43">
        <f>'BAR BB| Open rates'!AC44*0.82</f>
        <v>239030</v>
      </c>
      <c r="AD44" s="43">
        <f>'BAR BB| Open rates'!AD44*0.82</f>
        <v>236816</v>
      </c>
      <c r="AE44" s="43">
        <f>'BAR BB| Open rates'!AE44*0.82</f>
        <v>102254</v>
      </c>
      <c r="AF44" s="43">
        <f>'BAR BB| Open rates'!AF44*0.82</f>
        <v>94054</v>
      </c>
      <c r="AG44" s="43">
        <f>'BAR BB| Open rates'!AG44*0.82</f>
        <v>63713.999999999993</v>
      </c>
      <c r="AH44" s="43">
        <f>'BAR BB| Open rates'!AH44*0.82</f>
        <v>67814</v>
      </c>
      <c r="AI44" s="43">
        <f>'BAR BB| Open rates'!AI44*0.82</f>
        <v>66174</v>
      </c>
      <c r="AJ44" s="43">
        <f>'BAR BB| Open rates'!AJ44*0.82</f>
        <v>63713.999999999993</v>
      </c>
      <c r="AK44" s="43">
        <f>'BAR BB| Open rates'!AK44*0.82</f>
        <v>66174</v>
      </c>
      <c r="AL44" s="43">
        <f>'BAR BB| Open rates'!AL44*0.82</f>
        <v>63713.999999999993</v>
      </c>
      <c r="AM44" s="43">
        <f>'BAR BB| Open rates'!AM44*0.82</f>
        <v>66174</v>
      </c>
      <c r="AN44" s="43">
        <f>'BAR BB| Open rates'!AN44*0.82</f>
        <v>71914</v>
      </c>
      <c r="AO44" s="43">
        <f>'BAR BB| Open rates'!AO44*0.82</f>
        <v>74374</v>
      </c>
      <c r="AP44" s="43">
        <f>'BAR BB| Open rates'!AP44*0.82</f>
        <v>122835.99999999999</v>
      </c>
      <c r="AQ44" s="43">
        <f>'BAR BB| Open rates'!AQ44*0.82</f>
        <v>122835.99999999999</v>
      </c>
      <c r="AR44" s="43">
        <f>'BAR BB| Open rates'!AR44*0.82</f>
        <v>125213.99999999999</v>
      </c>
      <c r="AS44" s="43">
        <f>'BAR BB| Open rates'!AS44*0.82</f>
        <v>122835.99999999999</v>
      </c>
      <c r="AT44" s="43">
        <f>'BAR BB| Open rates'!AT44*0.82</f>
        <v>125213.99999999999</v>
      </c>
      <c r="AU44" s="43">
        <f>'BAR BB| Open rates'!AU44*0.82</f>
        <v>122835.99999999999</v>
      </c>
      <c r="AV44" s="43">
        <f>'BAR BB| Open rates'!AV44*0.82</f>
        <v>111684</v>
      </c>
      <c r="AW44" s="43">
        <f>'BAR BB| Open rates'!AW44*0.82</f>
        <v>108732</v>
      </c>
      <c r="AX44" s="43">
        <f>'BAR BB| Open rates'!AX44*0.82</f>
        <v>93316</v>
      </c>
      <c r="AY44" s="43">
        <f>'BAR BB| Open rates'!AY44*0.82</f>
        <v>90036</v>
      </c>
      <c r="AZ44" s="43">
        <f>'BAR BB| Open rates'!AZ44*0.82</f>
        <v>93316</v>
      </c>
      <c r="BA44" s="43">
        <f>'BAR BB| Open rates'!BA44*0.82</f>
        <v>85936</v>
      </c>
      <c r="BB44" s="43">
        <f>'BAR BB| Open rates'!BB44*0.82</f>
        <v>84296</v>
      </c>
      <c r="BC44" s="43">
        <f>'BAR BB| Open rates'!BC44*0.82</f>
        <v>85936</v>
      </c>
      <c r="BD44" s="43">
        <f>'BAR BB| Open rates'!BD44*0.82</f>
        <v>84296</v>
      </c>
      <c r="BE44" s="43">
        <f>'BAR BB| Open rates'!BE44*0.82</f>
        <v>74292</v>
      </c>
      <c r="BF44" s="43">
        <f>'BAR BB| Open rates'!BF44*0.82</f>
        <v>72898</v>
      </c>
      <c r="BG44" s="43">
        <f>'BAR BB| Open rates'!BG44*0.82</f>
        <v>71258</v>
      </c>
      <c r="BH44" s="43">
        <f>'BAR BB| Open rates'!BH44*0.82</f>
        <v>71258</v>
      </c>
      <c r="BI44" s="43">
        <f>'BAR BB| Open rates'!BI44*0.82</f>
        <v>70438</v>
      </c>
      <c r="BJ44" s="43">
        <f>'BAR BB| Open rates'!BJ44*0.82</f>
        <v>71258</v>
      </c>
      <c r="BK44" s="43">
        <f>'BAR BB| Open rates'!BK44*0.82</f>
        <v>70438</v>
      </c>
      <c r="BL44" s="43">
        <f>'BAR BB| Open rates'!BL44*0.82</f>
        <v>71258</v>
      </c>
    </row>
    <row r="45" spans="1:64" s="36" customFormat="1" ht="12" customHeight="1" x14ac:dyDescent="0.2">
      <c r="A45" s="237">
        <v>5</v>
      </c>
      <c r="B45" s="43">
        <f>'BAR BB| Open rates'!B45*0.82</f>
        <v>68388</v>
      </c>
      <c r="C45" s="43">
        <f>'BAR BB| Open rates'!C45*0.82</f>
        <v>65107.999999999993</v>
      </c>
      <c r="D45" s="43">
        <f>'BAR BB| Open rates'!D45*0.82</f>
        <v>65107.999999999993</v>
      </c>
      <c r="E45" s="43">
        <f>'BAR BB| Open rates'!E45*0.82</f>
        <v>68388</v>
      </c>
      <c r="F45" s="43">
        <f>'BAR BB| Open rates'!F45*0.82</f>
        <v>65107.999999999993</v>
      </c>
      <c r="G45" s="43">
        <f>'BAR BB| Open rates'!G45*0.82</f>
        <v>65107.999999999993</v>
      </c>
      <c r="H45" s="43">
        <f>'BAR BB| Open rates'!H45*0.82</f>
        <v>59368</v>
      </c>
      <c r="I45" s="43">
        <f>'BAR BB| Open rates'!I45*0.82</f>
        <v>57564</v>
      </c>
      <c r="J45" s="43">
        <f>'BAR BB| Open rates'!J45*0.82</f>
        <v>56170</v>
      </c>
      <c r="K45" s="43">
        <f>'BAR BB| Open rates'!K45*0.82</f>
        <v>54530</v>
      </c>
      <c r="L45" s="43">
        <f>'BAR BB| Open rates'!L45*0.82</f>
        <v>56170</v>
      </c>
      <c r="M45" s="43">
        <f>'BAR BB| Open rates'!M45*0.82</f>
        <v>54530</v>
      </c>
      <c r="N45" s="43">
        <f>'BAR BB| Open rates'!N45*0.82</f>
        <v>56170</v>
      </c>
      <c r="O45" s="43">
        <f>'BAR BB| Open rates'!O45*0.82</f>
        <v>54530</v>
      </c>
      <c r="P45" s="43">
        <f>'BAR BB| Open rates'!P45*0.82</f>
        <v>56170</v>
      </c>
      <c r="Q45" s="43">
        <f>'BAR BB| Open rates'!Q45*0.82</f>
        <v>54530</v>
      </c>
      <c r="R45" s="43">
        <f>'BAR BB| Open rates'!R45*0.82</f>
        <v>54530</v>
      </c>
      <c r="S45" s="43">
        <f>'BAR BB| Open rates'!S45*0.82</f>
        <v>56170</v>
      </c>
      <c r="T45" s="43">
        <f>'BAR BB| Open rates'!T45*0.82</f>
        <v>54530</v>
      </c>
      <c r="U45" s="43">
        <f>'BAR BB| Open rates'!U45*0.82</f>
        <v>56170</v>
      </c>
      <c r="V45" s="43">
        <f>'BAR BB| Open rates'!V45*0.82</f>
        <v>56170</v>
      </c>
      <c r="W45" s="43">
        <f>'BAR BB| Open rates'!W45*0.82</f>
        <v>59368</v>
      </c>
      <c r="X45" s="43">
        <f>'BAR BB| Open rates'!X45*0.82</f>
        <v>65107.999999999993</v>
      </c>
      <c r="Y45" s="43">
        <f>'BAR BB| Open rates'!Y45*0.82</f>
        <v>214758</v>
      </c>
      <c r="Z45" s="43">
        <f>'BAR BB| Open rates'!Z45*0.82</f>
        <v>231076</v>
      </c>
      <c r="AA45" s="43">
        <f>'BAR BB| Open rates'!AA45*0.82</f>
        <v>239276</v>
      </c>
      <c r="AB45" s="43">
        <f>'BAR BB| Open rates'!AB45*0.82</f>
        <v>247557.99999999997</v>
      </c>
      <c r="AC45" s="43">
        <f>'BAR BB| Open rates'!AC45*0.82</f>
        <v>241490</v>
      </c>
      <c r="AD45" s="43">
        <f>'BAR BB| Open rates'!AD45*0.82</f>
        <v>239276</v>
      </c>
      <c r="AE45" s="43">
        <f>'BAR BB| Open rates'!AE45*0.82</f>
        <v>104714</v>
      </c>
      <c r="AF45" s="43">
        <f>'BAR BB| Open rates'!AF45*0.82</f>
        <v>96514</v>
      </c>
      <c r="AG45" s="43">
        <f>'BAR BB| Open rates'!AG45*0.82</f>
        <v>66174</v>
      </c>
      <c r="AH45" s="43">
        <f>'BAR BB| Open rates'!AH45*0.82</f>
        <v>70274</v>
      </c>
      <c r="AI45" s="43">
        <f>'BAR BB| Open rates'!AI45*0.82</f>
        <v>68634</v>
      </c>
      <c r="AJ45" s="43">
        <f>'BAR BB| Open rates'!AJ45*0.82</f>
        <v>66174</v>
      </c>
      <c r="AK45" s="43">
        <f>'BAR BB| Open rates'!AK45*0.82</f>
        <v>68634</v>
      </c>
      <c r="AL45" s="43">
        <f>'BAR BB| Open rates'!AL45*0.82</f>
        <v>66174</v>
      </c>
      <c r="AM45" s="43">
        <f>'BAR BB| Open rates'!AM45*0.82</f>
        <v>68634</v>
      </c>
      <c r="AN45" s="43">
        <f>'BAR BB| Open rates'!AN45*0.82</f>
        <v>74374</v>
      </c>
      <c r="AO45" s="43">
        <f>'BAR BB| Open rates'!AO45*0.82</f>
        <v>76834</v>
      </c>
      <c r="AP45" s="43">
        <f>'BAR BB| Open rates'!AP45*0.82</f>
        <v>125295.99999999999</v>
      </c>
      <c r="AQ45" s="43">
        <f>'BAR BB| Open rates'!AQ45*0.82</f>
        <v>125295.99999999999</v>
      </c>
      <c r="AR45" s="43">
        <f>'BAR BB| Open rates'!AR45*0.82</f>
        <v>127673.99999999999</v>
      </c>
      <c r="AS45" s="43">
        <f>'BAR BB| Open rates'!AS45*0.82</f>
        <v>125295.99999999999</v>
      </c>
      <c r="AT45" s="43">
        <f>'BAR BB| Open rates'!AT45*0.82</f>
        <v>127673.99999999999</v>
      </c>
      <c r="AU45" s="43">
        <f>'BAR BB| Open rates'!AU45*0.82</f>
        <v>125295.99999999999</v>
      </c>
      <c r="AV45" s="43">
        <f>'BAR BB| Open rates'!AV45*0.82</f>
        <v>114144</v>
      </c>
      <c r="AW45" s="43">
        <f>'BAR BB| Open rates'!AW45*0.82</f>
        <v>111192</v>
      </c>
      <c r="AX45" s="43">
        <f>'BAR BB| Open rates'!AX45*0.82</f>
        <v>95776</v>
      </c>
      <c r="AY45" s="43">
        <f>'BAR BB| Open rates'!AY45*0.82</f>
        <v>92496</v>
      </c>
      <c r="AZ45" s="43">
        <f>'BAR BB| Open rates'!AZ45*0.82</f>
        <v>95776</v>
      </c>
      <c r="BA45" s="43">
        <f>'BAR BB| Open rates'!BA45*0.82</f>
        <v>88396</v>
      </c>
      <c r="BB45" s="43">
        <f>'BAR BB| Open rates'!BB45*0.82</f>
        <v>86756</v>
      </c>
      <c r="BC45" s="43">
        <f>'BAR BB| Open rates'!BC45*0.82</f>
        <v>88396</v>
      </c>
      <c r="BD45" s="43">
        <f>'BAR BB| Open rates'!BD45*0.82</f>
        <v>86756</v>
      </c>
      <c r="BE45" s="43">
        <f>'BAR BB| Open rates'!BE45*0.82</f>
        <v>76752</v>
      </c>
      <c r="BF45" s="43">
        <f>'BAR BB| Open rates'!BF45*0.82</f>
        <v>75358</v>
      </c>
      <c r="BG45" s="43">
        <f>'BAR BB| Open rates'!BG45*0.82</f>
        <v>73718</v>
      </c>
      <c r="BH45" s="43">
        <f>'BAR BB| Open rates'!BH45*0.82</f>
        <v>73718</v>
      </c>
      <c r="BI45" s="43">
        <f>'BAR BB| Open rates'!BI45*0.82</f>
        <v>72898</v>
      </c>
      <c r="BJ45" s="43">
        <f>'BAR BB| Open rates'!BJ45*0.82</f>
        <v>73718</v>
      </c>
      <c r="BK45" s="43">
        <f>'BAR BB| Open rates'!BK45*0.82</f>
        <v>72898</v>
      </c>
      <c r="BL45" s="43">
        <f>'BAR BB| Open rates'!BL45*0.82</f>
        <v>73718</v>
      </c>
    </row>
    <row r="46" spans="1:64" s="36" customFormat="1" ht="12" customHeight="1" x14ac:dyDescent="0.2">
      <c r="A46" s="237">
        <v>6</v>
      </c>
      <c r="B46" s="43">
        <f>'BAR BB| Open rates'!B46*0.82</f>
        <v>70438</v>
      </c>
      <c r="C46" s="43">
        <f>'BAR BB| Open rates'!C46*0.82</f>
        <v>67158</v>
      </c>
      <c r="D46" s="43">
        <f>'BAR BB| Open rates'!D46*0.82</f>
        <v>67158</v>
      </c>
      <c r="E46" s="43">
        <f>'BAR BB| Open rates'!E46*0.82</f>
        <v>70438</v>
      </c>
      <c r="F46" s="43">
        <f>'BAR BB| Open rates'!F46*0.82</f>
        <v>67158</v>
      </c>
      <c r="G46" s="43">
        <f>'BAR BB| Open rates'!G46*0.82</f>
        <v>67158</v>
      </c>
      <c r="H46" s="43">
        <f>'BAR BB| Open rates'!H46*0.82</f>
        <v>61417.999999999993</v>
      </c>
      <c r="I46" s="43">
        <f>'BAR BB| Open rates'!I46*0.82</f>
        <v>59614</v>
      </c>
      <c r="J46" s="43">
        <f>'BAR BB| Open rates'!J46*0.82</f>
        <v>58220</v>
      </c>
      <c r="K46" s="43">
        <f>'BAR BB| Open rates'!K46*0.82</f>
        <v>56580</v>
      </c>
      <c r="L46" s="43">
        <f>'BAR BB| Open rates'!L46*0.82</f>
        <v>58220</v>
      </c>
      <c r="M46" s="43">
        <f>'BAR BB| Open rates'!M46*0.82</f>
        <v>56580</v>
      </c>
      <c r="N46" s="43">
        <f>'BAR BB| Open rates'!N46*0.82</f>
        <v>58220</v>
      </c>
      <c r="O46" s="43">
        <f>'BAR BB| Open rates'!O46*0.82</f>
        <v>56580</v>
      </c>
      <c r="P46" s="43">
        <f>'BAR BB| Open rates'!P46*0.82</f>
        <v>58220</v>
      </c>
      <c r="Q46" s="43">
        <f>'BAR BB| Open rates'!Q46*0.82</f>
        <v>56580</v>
      </c>
      <c r="R46" s="43">
        <f>'BAR BB| Open rates'!R46*0.82</f>
        <v>56580</v>
      </c>
      <c r="S46" s="43">
        <f>'BAR BB| Open rates'!S46*0.82</f>
        <v>58220</v>
      </c>
      <c r="T46" s="43">
        <f>'BAR BB| Open rates'!T46*0.82</f>
        <v>56580</v>
      </c>
      <c r="U46" s="43">
        <f>'BAR BB| Open rates'!U46*0.82</f>
        <v>58220</v>
      </c>
      <c r="V46" s="43">
        <f>'BAR BB| Open rates'!V46*0.82</f>
        <v>58220</v>
      </c>
      <c r="W46" s="43">
        <f>'BAR BB| Open rates'!W46*0.82</f>
        <v>61417.999999999993</v>
      </c>
      <c r="X46" s="43">
        <f>'BAR BB| Open rates'!X46*0.82</f>
        <v>67158</v>
      </c>
      <c r="Y46" s="43">
        <f>'BAR BB| Open rates'!Y46*0.82</f>
        <v>217218</v>
      </c>
      <c r="Z46" s="43">
        <f>'BAR BB| Open rates'!Z46*0.82</f>
        <v>233536</v>
      </c>
      <c r="AA46" s="43">
        <f>'BAR BB| Open rates'!AA46*0.82</f>
        <v>241736</v>
      </c>
      <c r="AB46" s="43">
        <f>'BAR BB| Open rates'!AB46*0.82</f>
        <v>250017.99999999997</v>
      </c>
      <c r="AC46" s="43">
        <f>'BAR BB| Open rates'!AC46*0.82</f>
        <v>243950</v>
      </c>
      <c r="AD46" s="43">
        <f>'BAR BB| Open rates'!AD46*0.82</f>
        <v>241736</v>
      </c>
      <c r="AE46" s="43">
        <f>'BAR BB| Open rates'!AE46*0.82</f>
        <v>107174</v>
      </c>
      <c r="AF46" s="43">
        <f>'BAR BB| Open rates'!AF46*0.82</f>
        <v>98974</v>
      </c>
      <c r="AG46" s="43">
        <f>'BAR BB| Open rates'!AG46*0.82</f>
        <v>68634</v>
      </c>
      <c r="AH46" s="43">
        <f>'BAR BB| Open rates'!AH46*0.82</f>
        <v>72734</v>
      </c>
      <c r="AI46" s="43">
        <f>'BAR BB| Open rates'!AI46*0.82</f>
        <v>71094</v>
      </c>
      <c r="AJ46" s="43">
        <f>'BAR BB| Open rates'!AJ46*0.82</f>
        <v>68634</v>
      </c>
      <c r="AK46" s="43">
        <f>'BAR BB| Open rates'!AK46*0.82</f>
        <v>71094</v>
      </c>
      <c r="AL46" s="43">
        <f>'BAR BB| Open rates'!AL46*0.82</f>
        <v>68634</v>
      </c>
      <c r="AM46" s="43">
        <f>'BAR BB| Open rates'!AM46*0.82</f>
        <v>71094</v>
      </c>
      <c r="AN46" s="43">
        <f>'BAR BB| Open rates'!AN46*0.82</f>
        <v>76834</v>
      </c>
      <c r="AO46" s="43">
        <f>'BAR BB| Open rates'!AO46*0.82</f>
        <v>79294</v>
      </c>
      <c r="AP46" s="43">
        <f>'BAR BB| Open rates'!AP46*0.82</f>
        <v>127755.99999999999</v>
      </c>
      <c r="AQ46" s="43">
        <f>'BAR BB| Open rates'!AQ46*0.82</f>
        <v>127755.99999999999</v>
      </c>
      <c r="AR46" s="43">
        <f>'BAR BB| Open rates'!AR46*0.82</f>
        <v>130133.99999999999</v>
      </c>
      <c r="AS46" s="43">
        <f>'BAR BB| Open rates'!AS46*0.82</f>
        <v>127755.99999999999</v>
      </c>
      <c r="AT46" s="43">
        <f>'BAR BB| Open rates'!AT46*0.82</f>
        <v>130133.99999999999</v>
      </c>
      <c r="AU46" s="43">
        <f>'BAR BB| Open rates'!AU46*0.82</f>
        <v>127755.99999999999</v>
      </c>
      <c r="AV46" s="43">
        <f>'BAR BB| Open rates'!AV46*0.82</f>
        <v>116604</v>
      </c>
      <c r="AW46" s="43">
        <f>'BAR BB| Open rates'!AW46*0.82</f>
        <v>113652</v>
      </c>
      <c r="AX46" s="43">
        <f>'BAR BB| Open rates'!AX46*0.82</f>
        <v>98236</v>
      </c>
      <c r="AY46" s="43">
        <f>'BAR BB| Open rates'!AY46*0.82</f>
        <v>94956</v>
      </c>
      <c r="AZ46" s="43">
        <f>'BAR BB| Open rates'!AZ46*0.82</f>
        <v>98236</v>
      </c>
      <c r="BA46" s="43">
        <f>'BAR BB| Open rates'!BA46*0.82</f>
        <v>90856</v>
      </c>
      <c r="BB46" s="43">
        <f>'BAR BB| Open rates'!BB46*0.82</f>
        <v>89216</v>
      </c>
      <c r="BC46" s="43">
        <f>'BAR BB| Open rates'!BC46*0.82</f>
        <v>90856</v>
      </c>
      <c r="BD46" s="43">
        <f>'BAR BB| Open rates'!BD46*0.82</f>
        <v>89216</v>
      </c>
      <c r="BE46" s="43">
        <f>'BAR BB| Open rates'!BE46*0.82</f>
        <v>79212</v>
      </c>
      <c r="BF46" s="43">
        <f>'BAR BB| Open rates'!BF46*0.82</f>
        <v>77818</v>
      </c>
      <c r="BG46" s="43">
        <f>'BAR BB| Open rates'!BG46*0.82</f>
        <v>76178</v>
      </c>
      <c r="BH46" s="43">
        <f>'BAR BB| Open rates'!BH46*0.82</f>
        <v>76178</v>
      </c>
      <c r="BI46" s="43">
        <f>'BAR BB| Open rates'!BI46*0.82</f>
        <v>75358</v>
      </c>
      <c r="BJ46" s="43">
        <f>'BAR BB| Open rates'!BJ46*0.82</f>
        <v>76178</v>
      </c>
      <c r="BK46" s="43">
        <f>'BAR BB| Open rates'!BK46*0.82</f>
        <v>75358</v>
      </c>
      <c r="BL46" s="43">
        <f>'BAR BB| Open rates'!BL46*0.82</f>
        <v>76178</v>
      </c>
    </row>
    <row r="47" spans="1:64" s="36" customFormat="1" ht="12" customHeight="1" x14ac:dyDescent="0.2">
      <c r="A47" s="237">
        <v>7</v>
      </c>
      <c r="B47" s="43">
        <f>'BAR BB| Open rates'!B47*0.82</f>
        <v>72488</v>
      </c>
      <c r="C47" s="43">
        <f>'BAR BB| Open rates'!C47*0.82</f>
        <v>69208</v>
      </c>
      <c r="D47" s="43">
        <f>'BAR BB| Open rates'!D47*0.82</f>
        <v>69208</v>
      </c>
      <c r="E47" s="43">
        <f>'BAR BB| Open rates'!E47*0.82</f>
        <v>72488</v>
      </c>
      <c r="F47" s="43">
        <f>'BAR BB| Open rates'!F47*0.82</f>
        <v>69208</v>
      </c>
      <c r="G47" s="43">
        <f>'BAR BB| Open rates'!G47*0.82</f>
        <v>69208</v>
      </c>
      <c r="H47" s="43">
        <f>'BAR BB| Open rates'!H47*0.82</f>
        <v>63467.999999999993</v>
      </c>
      <c r="I47" s="43">
        <f>'BAR BB| Open rates'!I47*0.82</f>
        <v>61663.999999999993</v>
      </c>
      <c r="J47" s="43">
        <f>'BAR BB| Open rates'!J47*0.82</f>
        <v>60270</v>
      </c>
      <c r="K47" s="43">
        <f>'BAR BB| Open rates'!K47*0.82</f>
        <v>58630</v>
      </c>
      <c r="L47" s="43">
        <f>'BAR BB| Open rates'!L47*0.82</f>
        <v>60270</v>
      </c>
      <c r="M47" s="43">
        <f>'BAR BB| Open rates'!M47*0.82</f>
        <v>58630</v>
      </c>
      <c r="N47" s="43">
        <f>'BAR BB| Open rates'!N47*0.82</f>
        <v>60270</v>
      </c>
      <c r="O47" s="43">
        <f>'BAR BB| Open rates'!O47*0.82</f>
        <v>58630</v>
      </c>
      <c r="P47" s="43">
        <f>'BAR BB| Open rates'!P47*0.82</f>
        <v>60270</v>
      </c>
      <c r="Q47" s="43">
        <f>'BAR BB| Open rates'!Q47*0.82</f>
        <v>58630</v>
      </c>
      <c r="R47" s="43">
        <f>'BAR BB| Open rates'!R47*0.82</f>
        <v>58630</v>
      </c>
      <c r="S47" s="43">
        <f>'BAR BB| Open rates'!S47*0.82</f>
        <v>60270</v>
      </c>
      <c r="T47" s="43">
        <f>'BAR BB| Open rates'!T47*0.82</f>
        <v>58630</v>
      </c>
      <c r="U47" s="43">
        <f>'BAR BB| Open rates'!U47*0.82</f>
        <v>60270</v>
      </c>
      <c r="V47" s="43">
        <f>'BAR BB| Open rates'!V47*0.82</f>
        <v>60270</v>
      </c>
      <c r="W47" s="43">
        <f>'BAR BB| Open rates'!W47*0.82</f>
        <v>63467.999999999993</v>
      </c>
      <c r="X47" s="43">
        <f>'BAR BB| Open rates'!X47*0.82</f>
        <v>69208</v>
      </c>
      <c r="Y47" s="43">
        <f>'BAR BB| Open rates'!Y47*0.82</f>
        <v>219678</v>
      </c>
      <c r="Z47" s="43">
        <f>'BAR BB| Open rates'!Z47*0.82</f>
        <v>235996</v>
      </c>
      <c r="AA47" s="43">
        <f>'BAR BB| Open rates'!AA47*0.82</f>
        <v>244196</v>
      </c>
      <c r="AB47" s="43">
        <f>'BAR BB| Open rates'!AB47*0.82</f>
        <v>252477.99999999997</v>
      </c>
      <c r="AC47" s="43">
        <f>'BAR BB| Open rates'!AC47*0.82</f>
        <v>246409.99999999997</v>
      </c>
      <c r="AD47" s="43">
        <f>'BAR BB| Open rates'!AD47*0.82</f>
        <v>244196</v>
      </c>
      <c r="AE47" s="43">
        <f>'BAR BB| Open rates'!AE47*0.82</f>
        <v>109634</v>
      </c>
      <c r="AF47" s="43">
        <f>'BAR BB| Open rates'!AF47*0.82</f>
        <v>101434</v>
      </c>
      <c r="AG47" s="43">
        <f>'BAR BB| Open rates'!AG47*0.82</f>
        <v>71094</v>
      </c>
      <c r="AH47" s="43">
        <f>'BAR BB| Open rates'!AH47*0.82</f>
        <v>75194</v>
      </c>
      <c r="AI47" s="43">
        <f>'BAR BB| Open rates'!AI47*0.82</f>
        <v>73554</v>
      </c>
      <c r="AJ47" s="43">
        <f>'BAR BB| Open rates'!AJ47*0.82</f>
        <v>71094</v>
      </c>
      <c r="AK47" s="43">
        <f>'BAR BB| Open rates'!AK47*0.82</f>
        <v>73554</v>
      </c>
      <c r="AL47" s="43">
        <f>'BAR BB| Open rates'!AL47*0.82</f>
        <v>71094</v>
      </c>
      <c r="AM47" s="43">
        <f>'BAR BB| Open rates'!AM47*0.82</f>
        <v>73554</v>
      </c>
      <c r="AN47" s="43">
        <f>'BAR BB| Open rates'!AN47*0.82</f>
        <v>79294</v>
      </c>
      <c r="AO47" s="43">
        <f>'BAR BB| Open rates'!AO47*0.82</f>
        <v>81754</v>
      </c>
      <c r="AP47" s="43">
        <f>'BAR BB| Open rates'!AP47*0.82</f>
        <v>130215.99999999999</v>
      </c>
      <c r="AQ47" s="43">
        <f>'BAR BB| Open rates'!AQ47*0.82</f>
        <v>130215.99999999999</v>
      </c>
      <c r="AR47" s="43">
        <f>'BAR BB| Open rates'!AR47*0.82</f>
        <v>132594</v>
      </c>
      <c r="AS47" s="43">
        <f>'BAR BB| Open rates'!AS47*0.82</f>
        <v>130215.99999999999</v>
      </c>
      <c r="AT47" s="43">
        <f>'BAR BB| Open rates'!AT47*0.82</f>
        <v>132594</v>
      </c>
      <c r="AU47" s="43">
        <f>'BAR BB| Open rates'!AU47*0.82</f>
        <v>130215.99999999999</v>
      </c>
      <c r="AV47" s="43">
        <f>'BAR BB| Open rates'!AV47*0.82</f>
        <v>119064</v>
      </c>
      <c r="AW47" s="43">
        <f>'BAR BB| Open rates'!AW47*0.82</f>
        <v>116112</v>
      </c>
      <c r="AX47" s="43">
        <f>'BAR BB| Open rates'!AX47*0.82</f>
        <v>100696</v>
      </c>
      <c r="AY47" s="43">
        <f>'BAR BB| Open rates'!AY47*0.82</f>
        <v>97416</v>
      </c>
      <c r="AZ47" s="43">
        <f>'BAR BB| Open rates'!AZ47*0.82</f>
        <v>100696</v>
      </c>
      <c r="BA47" s="43">
        <f>'BAR BB| Open rates'!BA47*0.82</f>
        <v>93316</v>
      </c>
      <c r="BB47" s="43">
        <f>'BAR BB| Open rates'!BB47*0.82</f>
        <v>91676</v>
      </c>
      <c r="BC47" s="43">
        <f>'BAR BB| Open rates'!BC47*0.82</f>
        <v>93316</v>
      </c>
      <c r="BD47" s="43">
        <f>'BAR BB| Open rates'!BD47*0.82</f>
        <v>91676</v>
      </c>
      <c r="BE47" s="43">
        <f>'BAR BB| Open rates'!BE47*0.82</f>
        <v>81672</v>
      </c>
      <c r="BF47" s="43">
        <f>'BAR BB| Open rates'!BF47*0.82</f>
        <v>80278</v>
      </c>
      <c r="BG47" s="43">
        <f>'BAR BB| Open rates'!BG47*0.82</f>
        <v>78638</v>
      </c>
      <c r="BH47" s="43">
        <f>'BAR BB| Open rates'!BH47*0.82</f>
        <v>78638</v>
      </c>
      <c r="BI47" s="43">
        <f>'BAR BB| Open rates'!BI47*0.82</f>
        <v>77818</v>
      </c>
      <c r="BJ47" s="43">
        <f>'BAR BB| Open rates'!BJ47*0.82</f>
        <v>78638</v>
      </c>
      <c r="BK47" s="43">
        <f>'BAR BB| Open rates'!BK47*0.82</f>
        <v>77818</v>
      </c>
      <c r="BL47" s="43">
        <f>'BAR BB| Open rates'!BL47*0.82</f>
        <v>78638</v>
      </c>
    </row>
    <row r="48" spans="1:64" s="36" customFormat="1" ht="12" customHeight="1" x14ac:dyDescent="0.2">
      <c r="A48" s="237">
        <v>8</v>
      </c>
      <c r="B48" s="43">
        <f>'BAR BB| Open rates'!B48*0.82</f>
        <v>74538</v>
      </c>
      <c r="C48" s="43">
        <f>'BAR BB| Open rates'!C48*0.82</f>
        <v>71258</v>
      </c>
      <c r="D48" s="43">
        <f>'BAR BB| Open rates'!D48*0.82</f>
        <v>71258</v>
      </c>
      <c r="E48" s="43">
        <f>'BAR BB| Open rates'!E48*0.82</f>
        <v>74538</v>
      </c>
      <c r="F48" s="43">
        <f>'BAR BB| Open rates'!F48*0.82</f>
        <v>71258</v>
      </c>
      <c r="G48" s="43">
        <f>'BAR BB| Open rates'!G48*0.82</f>
        <v>71258</v>
      </c>
      <c r="H48" s="43">
        <f>'BAR BB| Open rates'!H48*0.82</f>
        <v>65517.999999999993</v>
      </c>
      <c r="I48" s="43">
        <f>'BAR BB| Open rates'!I48*0.82</f>
        <v>63713.999999999993</v>
      </c>
      <c r="J48" s="43">
        <f>'BAR BB| Open rates'!J48*0.82</f>
        <v>62319.999999999993</v>
      </c>
      <c r="K48" s="43">
        <f>'BAR BB| Open rates'!K48*0.82</f>
        <v>60680</v>
      </c>
      <c r="L48" s="43">
        <f>'BAR BB| Open rates'!L48*0.82</f>
        <v>62319.999999999993</v>
      </c>
      <c r="M48" s="43">
        <f>'BAR BB| Open rates'!M48*0.82</f>
        <v>60680</v>
      </c>
      <c r="N48" s="43">
        <f>'BAR BB| Open rates'!N48*0.82</f>
        <v>62319.999999999993</v>
      </c>
      <c r="O48" s="43">
        <f>'BAR BB| Open rates'!O48*0.82</f>
        <v>60680</v>
      </c>
      <c r="P48" s="43">
        <f>'BAR BB| Open rates'!P48*0.82</f>
        <v>62319.999999999993</v>
      </c>
      <c r="Q48" s="43">
        <f>'BAR BB| Open rates'!Q48*0.82</f>
        <v>60680</v>
      </c>
      <c r="R48" s="43">
        <f>'BAR BB| Open rates'!R48*0.82</f>
        <v>60680</v>
      </c>
      <c r="S48" s="43">
        <f>'BAR BB| Open rates'!S48*0.82</f>
        <v>62319.999999999993</v>
      </c>
      <c r="T48" s="43">
        <f>'BAR BB| Open rates'!T48*0.82</f>
        <v>60680</v>
      </c>
      <c r="U48" s="43">
        <f>'BAR BB| Open rates'!U48*0.82</f>
        <v>62319.999999999993</v>
      </c>
      <c r="V48" s="43">
        <f>'BAR BB| Open rates'!V48*0.82</f>
        <v>62319.999999999993</v>
      </c>
      <c r="W48" s="43">
        <f>'BAR BB| Open rates'!W48*0.82</f>
        <v>65517.999999999993</v>
      </c>
      <c r="X48" s="43">
        <f>'BAR BB| Open rates'!X48*0.82</f>
        <v>71258</v>
      </c>
      <c r="Y48" s="43">
        <f>'BAR BB| Open rates'!Y48*0.82</f>
        <v>222138</v>
      </c>
      <c r="Z48" s="43">
        <f>'BAR BB| Open rates'!Z48*0.82</f>
        <v>238456</v>
      </c>
      <c r="AA48" s="43">
        <f>'BAR BB| Open rates'!AA48*0.82</f>
        <v>246655.99999999997</v>
      </c>
      <c r="AB48" s="43">
        <f>'BAR BB| Open rates'!AB48*0.82</f>
        <v>254937.99999999997</v>
      </c>
      <c r="AC48" s="43">
        <f>'BAR BB| Open rates'!AC48*0.82</f>
        <v>248869.99999999997</v>
      </c>
      <c r="AD48" s="43">
        <f>'BAR BB| Open rates'!AD48*0.82</f>
        <v>246655.99999999997</v>
      </c>
      <c r="AE48" s="43">
        <f>'BAR BB| Open rates'!AE48*0.82</f>
        <v>112094</v>
      </c>
      <c r="AF48" s="43">
        <f>'BAR BB| Open rates'!AF48*0.82</f>
        <v>103894</v>
      </c>
      <c r="AG48" s="43">
        <f>'BAR BB| Open rates'!AG48*0.82</f>
        <v>73554</v>
      </c>
      <c r="AH48" s="43">
        <f>'BAR BB| Open rates'!AH48*0.82</f>
        <v>77654</v>
      </c>
      <c r="AI48" s="43">
        <f>'BAR BB| Open rates'!AI48*0.82</f>
        <v>76014</v>
      </c>
      <c r="AJ48" s="43">
        <f>'BAR BB| Open rates'!AJ48*0.82</f>
        <v>73554</v>
      </c>
      <c r="AK48" s="43">
        <f>'BAR BB| Open rates'!AK48*0.82</f>
        <v>76014</v>
      </c>
      <c r="AL48" s="43">
        <f>'BAR BB| Open rates'!AL48*0.82</f>
        <v>73554</v>
      </c>
      <c r="AM48" s="43">
        <f>'BAR BB| Open rates'!AM48*0.82</f>
        <v>76014</v>
      </c>
      <c r="AN48" s="43">
        <f>'BAR BB| Open rates'!AN48*0.82</f>
        <v>81754</v>
      </c>
      <c r="AO48" s="43">
        <f>'BAR BB| Open rates'!AO48*0.82</f>
        <v>84214</v>
      </c>
      <c r="AP48" s="43">
        <f>'BAR BB| Open rates'!AP48*0.82</f>
        <v>132676</v>
      </c>
      <c r="AQ48" s="43">
        <f>'BAR BB| Open rates'!AQ48*0.82</f>
        <v>132676</v>
      </c>
      <c r="AR48" s="43">
        <f>'BAR BB| Open rates'!AR48*0.82</f>
        <v>135054</v>
      </c>
      <c r="AS48" s="43">
        <f>'BAR BB| Open rates'!AS48*0.82</f>
        <v>132676</v>
      </c>
      <c r="AT48" s="43">
        <f>'BAR BB| Open rates'!AT48*0.82</f>
        <v>135054</v>
      </c>
      <c r="AU48" s="43">
        <f>'BAR BB| Open rates'!AU48*0.82</f>
        <v>132676</v>
      </c>
      <c r="AV48" s="43">
        <f>'BAR BB| Open rates'!AV48*0.82</f>
        <v>121524</v>
      </c>
      <c r="AW48" s="43">
        <f>'BAR BB| Open rates'!AW48*0.82</f>
        <v>118572</v>
      </c>
      <c r="AX48" s="43">
        <f>'BAR BB| Open rates'!AX48*0.82</f>
        <v>103156</v>
      </c>
      <c r="AY48" s="43">
        <f>'BAR BB| Open rates'!AY48*0.82</f>
        <v>99876</v>
      </c>
      <c r="AZ48" s="43">
        <f>'BAR BB| Open rates'!AZ48*0.82</f>
        <v>103156</v>
      </c>
      <c r="BA48" s="43">
        <f>'BAR BB| Open rates'!BA48*0.82</f>
        <v>95776</v>
      </c>
      <c r="BB48" s="43">
        <f>'BAR BB| Open rates'!BB48*0.82</f>
        <v>94136</v>
      </c>
      <c r="BC48" s="43">
        <f>'BAR BB| Open rates'!BC48*0.82</f>
        <v>95776</v>
      </c>
      <c r="BD48" s="43">
        <f>'BAR BB| Open rates'!BD48*0.82</f>
        <v>94136</v>
      </c>
      <c r="BE48" s="43">
        <f>'BAR BB| Open rates'!BE48*0.82</f>
        <v>84132</v>
      </c>
      <c r="BF48" s="43">
        <f>'BAR BB| Open rates'!BF48*0.82</f>
        <v>82738</v>
      </c>
      <c r="BG48" s="43">
        <f>'BAR BB| Open rates'!BG48*0.82</f>
        <v>81098</v>
      </c>
      <c r="BH48" s="43">
        <f>'BAR BB| Open rates'!BH48*0.82</f>
        <v>81098</v>
      </c>
      <c r="BI48" s="43">
        <f>'BAR BB| Open rates'!BI48*0.82</f>
        <v>80278</v>
      </c>
      <c r="BJ48" s="43">
        <f>'BAR BB| Open rates'!BJ48*0.82</f>
        <v>81098</v>
      </c>
      <c r="BK48" s="43">
        <f>'BAR BB| Open rates'!BK48*0.82</f>
        <v>80278</v>
      </c>
      <c r="BL48" s="43">
        <f>'BAR BB| Open rates'!BL48*0.82</f>
        <v>81098</v>
      </c>
    </row>
    <row r="49" spans="1:64"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s="36" customFormat="1" ht="12" customHeight="1" x14ac:dyDescent="0.2">
      <c r="A50" s="237">
        <v>1</v>
      </c>
      <c r="B50" s="43">
        <f>'BAR BB| Open rates'!B50*0.82</f>
        <v>77900</v>
      </c>
      <c r="C50" s="43">
        <f>'BAR BB| Open rates'!C50*0.82</f>
        <v>77900</v>
      </c>
      <c r="D50" s="43">
        <f>'BAR BB| Open rates'!D50*0.82</f>
        <v>77900</v>
      </c>
      <c r="E50" s="43">
        <f>'BAR BB| Open rates'!E50*0.82</f>
        <v>77900</v>
      </c>
      <c r="F50" s="43">
        <f>'BAR BB| Open rates'!F50*0.82</f>
        <v>77900</v>
      </c>
      <c r="G50" s="43">
        <f>'BAR BB| Open rates'!G50*0.82</f>
        <v>77900</v>
      </c>
      <c r="H50" s="43">
        <f>'BAR BB| Open rates'!H50*0.82</f>
        <v>77900</v>
      </c>
      <c r="I50" s="43">
        <f>'BAR BB| Open rates'!I50*0.82</f>
        <v>77900</v>
      </c>
      <c r="J50" s="43">
        <f>'BAR BB| Open rates'!J50*0.82</f>
        <v>77900</v>
      </c>
      <c r="K50" s="43">
        <f>'BAR BB| Open rates'!K50*0.82</f>
        <v>77900</v>
      </c>
      <c r="L50" s="43">
        <f>'BAR BB| Open rates'!L50*0.82</f>
        <v>77900</v>
      </c>
      <c r="M50" s="43">
        <f>'BAR BB| Open rates'!M50*0.82</f>
        <v>77900</v>
      </c>
      <c r="N50" s="43">
        <f>'BAR BB| Open rates'!N50*0.82</f>
        <v>77900</v>
      </c>
      <c r="O50" s="43">
        <f>'BAR BB| Open rates'!O50*0.82</f>
        <v>77900</v>
      </c>
      <c r="P50" s="43">
        <f>'BAR BB| Open rates'!P50*0.82</f>
        <v>77900</v>
      </c>
      <c r="Q50" s="43">
        <f>'BAR BB| Open rates'!Q50*0.82</f>
        <v>77900</v>
      </c>
      <c r="R50" s="43">
        <f>'BAR BB| Open rates'!R50*0.82</f>
        <v>77900</v>
      </c>
      <c r="S50" s="43">
        <f>'BAR BB| Open rates'!S50*0.82</f>
        <v>77900</v>
      </c>
      <c r="T50" s="43">
        <f>'BAR BB| Open rates'!T50*0.82</f>
        <v>77900</v>
      </c>
      <c r="U50" s="43">
        <f>'BAR BB| Open rates'!U50*0.82</f>
        <v>77900</v>
      </c>
      <c r="V50" s="43">
        <f>'BAR BB| Open rates'!V50*0.82</f>
        <v>77900</v>
      </c>
      <c r="W50" s="43">
        <f>'BAR BB| Open rates'!W50*0.82</f>
        <v>77900</v>
      </c>
      <c r="X50" s="43">
        <f>'BAR BB| Open rates'!X50*0.82</f>
        <v>77900</v>
      </c>
      <c r="Y50" s="43">
        <f>'BAR BB| Open rates'!Y50*0.82</f>
        <v>287000</v>
      </c>
      <c r="Z50" s="43">
        <f>'BAR BB| Open rates'!Z50*0.82</f>
        <v>287000</v>
      </c>
      <c r="AA50" s="43">
        <f>'BAR BB| Open rates'!AA50*0.82</f>
        <v>287000</v>
      </c>
      <c r="AB50" s="43">
        <f>'BAR BB| Open rates'!AB50*0.82</f>
        <v>287000</v>
      </c>
      <c r="AC50" s="43">
        <f>'BAR BB| Open rates'!AC50*0.82</f>
        <v>287000</v>
      </c>
      <c r="AD50" s="43">
        <f>'BAR BB| Open rates'!AD50*0.82</f>
        <v>287000</v>
      </c>
      <c r="AE50" s="43">
        <f>'BAR BB| Open rates'!AE50*0.82</f>
        <v>94300</v>
      </c>
      <c r="AF50" s="43">
        <f>'BAR BB| Open rates'!AF50*0.82</f>
        <v>94300</v>
      </c>
      <c r="AG50" s="43">
        <f>'BAR BB| Open rates'!AG50*0.82</f>
        <v>94300</v>
      </c>
      <c r="AH50" s="43">
        <f>'BAR BB| Open rates'!AH50*0.82</f>
        <v>94300</v>
      </c>
      <c r="AI50" s="43">
        <f>'BAR BB| Open rates'!AI50*0.82</f>
        <v>94300</v>
      </c>
      <c r="AJ50" s="43">
        <f>'BAR BB| Open rates'!AJ50*0.82</f>
        <v>94300</v>
      </c>
      <c r="AK50" s="43">
        <f>'BAR BB| Open rates'!AK50*0.82</f>
        <v>94300</v>
      </c>
      <c r="AL50" s="43">
        <f>'BAR BB| Open rates'!AL50*0.82</f>
        <v>94300</v>
      </c>
      <c r="AM50" s="43">
        <f>'BAR BB| Open rates'!AM50*0.82</f>
        <v>94300.819999999992</v>
      </c>
      <c r="AN50" s="43">
        <f>'BAR BB| Open rates'!AN50*0.82</f>
        <v>94300</v>
      </c>
      <c r="AO50" s="43">
        <f>'BAR BB| Open rates'!AO50*0.82</f>
        <v>94300</v>
      </c>
      <c r="AP50" s="43">
        <f>'BAR BB| Open rates'!AP50*0.82</f>
        <v>184500</v>
      </c>
      <c r="AQ50" s="43">
        <f>'BAR BB| Open rates'!AQ50*0.82</f>
        <v>184500</v>
      </c>
      <c r="AR50" s="43">
        <f>'BAR BB| Open rates'!AR50*0.82</f>
        <v>184500</v>
      </c>
      <c r="AS50" s="43">
        <f>'BAR BB| Open rates'!AS50*0.82</f>
        <v>184500</v>
      </c>
      <c r="AT50" s="43">
        <f>'BAR BB| Open rates'!AT50*0.82</f>
        <v>184500</v>
      </c>
      <c r="AU50" s="43">
        <f>'BAR BB| Open rates'!AU50*0.82</f>
        <v>184500</v>
      </c>
      <c r="AV50" s="43">
        <f>'BAR BB| Open rates'!AV50*0.82</f>
        <v>184500</v>
      </c>
      <c r="AW50" s="43">
        <f>'BAR BB| Open rates'!AW50*0.82</f>
        <v>94300</v>
      </c>
      <c r="AX50" s="43">
        <f>'BAR BB| Open rates'!AX50*0.82</f>
        <v>94300</v>
      </c>
      <c r="AY50" s="43">
        <f>'BAR BB| Open rates'!AY50*0.82</f>
        <v>94300</v>
      </c>
      <c r="AZ50" s="43">
        <f>'BAR BB| Open rates'!AZ50*0.82</f>
        <v>94300</v>
      </c>
      <c r="BA50" s="43">
        <f>'BAR BB| Open rates'!BA50*0.82</f>
        <v>94300</v>
      </c>
      <c r="BB50" s="43">
        <f>'BAR BB| Open rates'!BB50*0.82</f>
        <v>94300</v>
      </c>
      <c r="BC50" s="43">
        <f>'BAR BB| Open rates'!BC50*0.82</f>
        <v>94300</v>
      </c>
      <c r="BD50" s="43">
        <f>'BAR BB| Open rates'!BD50*0.82</f>
        <v>94300</v>
      </c>
      <c r="BE50" s="43">
        <f>'BAR BB| Open rates'!BE50*0.82</f>
        <v>73800</v>
      </c>
      <c r="BF50" s="43">
        <f>'BAR BB| Open rates'!BF50*0.82</f>
        <v>73800</v>
      </c>
      <c r="BG50" s="43">
        <f>'BAR BB| Open rates'!BG50*0.82</f>
        <v>73800</v>
      </c>
      <c r="BH50" s="43">
        <f>'BAR BB| Open rates'!BH50*0.82</f>
        <v>73800</v>
      </c>
      <c r="BI50" s="43">
        <f>'BAR BB| Open rates'!BI50*0.82</f>
        <v>73800</v>
      </c>
      <c r="BJ50" s="43">
        <f>'BAR BB| Open rates'!BJ50*0.82</f>
        <v>73800</v>
      </c>
      <c r="BK50" s="43">
        <f>'BAR BB| Open rates'!BK50*0.82</f>
        <v>73800</v>
      </c>
      <c r="BL50" s="43">
        <f>'BAR BB| Open rates'!BL50*0.82</f>
        <v>73800</v>
      </c>
    </row>
    <row r="51" spans="1:64" s="36" customFormat="1" ht="12" customHeight="1" x14ac:dyDescent="0.2">
      <c r="A51" s="237">
        <v>2</v>
      </c>
      <c r="B51" s="43">
        <f>'BAR BB| Open rates'!B51*0.82</f>
        <v>79950</v>
      </c>
      <c r="C51" s="43">
        <f>'BAR BB| Open rates'!C51*0.82</f>
        <v>79950</v>
      </c>
      <c r="D51" s="43">
        <f>'BAR BB| Open rates'!D51*0.82</f>
        <v>79950</v>
      </c>
      <c r="E51" s="43">
        <f>'BAR BB| Open rates'!E51*0.82</f>
        <v>79950</v>
      </c>
      <c r="F51" s="43">
        <f>'BAR BB| Open rates'!F51*0.82</f>
        <v>79950</v>
      </c>
      <c r="G51" s="43">
        <f>'BAR BB| Open rates'!G51*0.82</f>
        <v>79950</v>
      </c>
      <c r="H51" s="43">
        <f>'BAR BB| Open rates'!H51*0.82</f>
        <v>79950</v>
      </c>
      <c r="I51" s="43">
        <f>'BAR BB| Open rates'!I51*0.82</f>
        <v>79950</v>
      </c>
      <c r="J51" s="43">
        <f>'BAR BB| Open rates'!J51*0.82</f>
        <v>79950</v>
      </c>
      <c r="K51" s="43">
        <f>'BAR BB| Open rates'!K51*0.82</f>
        <v>79950</v>
      </c>
      <c r="L51" s="43">
        <f>'BAR BB| Open rates'!L51*0.82</f>
        <v>79950</v>
      </c>
      <c r="M51" s="43">
        <f>'BAR BB| Open rates'!M51*0.82</f>
        <v>79950</v>
      </c>
      <c r="N51" s="43">
        <f>'BAR BB| Open rates'!N51*0.82</f>
        <v>79950</v>
      </c>
      <c r="O51" s="43">
        <f>'BAR BB| Open rates'!O51*0.82</f>
        <v>79950</v>
      </c>
      <c r="P51" s="43">
        <f>'BAR BB| Open rates'!P51*0.82</f>
        <v>79950</v>
      </c>
      <c r="Q51" s="43">
        <f>'BAR BB| Open rates'!Q51*0.82</f>
        <v>79950</v>
      </c>
      <c r="R51" s="43">
        <f>'BAR BB| Open rates'!R51*0.82</f>
        <v>79950</v>
      </c>
      <c r="S51" s="43">
        <f>'BAR BB| Open rates'!S51*0.82</f>
        <v>79950</v>
      </c>
      <c r="T51" s="43">
        <f>'BAR BB| Open rates'!T51*0.82</f>
        <v>79950</v>
      </c>
      <c r="U51" s="43">
        <f>'BAR BB| Open rates'!U51*0.82</f>
        <v>79950</v>
      </c>
      <c r="V51" s="43">
        <f>'BAR BB| Open rates'!V51*0.82</f>
        <v>79950</v>
      </c>
      <c r="W51" s="43">
        <f>'BAR BB| Open rates'!W51*0.82</f>
        <v>79950</v>
      </c>
      <c r="X51" s="43">
        <f>'BAR BB| Open rates'!X51*0.82</f>
        <v>79950</v>
      </c>
      <c r="Y51" s="43">
        <f>'BAR BB| Open rates'!Y51*0.82</f>
        <v>289460</v>
      </c>
      <c r="Z51" s="43">
        <f>'BAR BB| Open rates'!Z51*0.82</f>
        <v>289460</v>
      </c>
      <c r="AA51" s="43">
        <f>'BAR BB| Open rates'!AA51*0.82</f>
        <v>289460</v>
      </c>
      <c r="AB51" s="43">
        <f>'BAR BB| Open rates'!AB51*0.82</f>
        <v>289460</v>
      </c>
      <c r="AC51" s="43">
        <f>'BAR BB| Open rates'!AC51*0.82</f>
        <v>289460</v>
      </c>
      <c r="AD51" s="43">
        <f>'BAR BB| Open rates'!AD51*0.82</f>
        <v>289460</v>
      </c>
      <c r="AE51" s="43">
        <f>'BAR BB| Open rates'!AE51*0.82</f>
        <v>96760</v>
      </c>
      <c r="AF51" s="43">
        <f>'BAR BB| Open rates'!AF51*0.82</f>
        <v>96760</v>
      </c>
      <c r="AG51" s="43">
        <f>'BAR BB| Open rates'!AG51*0.82</f>
        <v>96760</v>
      </c>
      <c r="AH51" s="43">
        <f>'BAR BB| Open rates'!AH51*0.82</f>
        <v>96760</v>
      </c>
      <c r="AI51" s="43">
        <f>'BAR BB| Open rates'!AI51*0.82</f>
        <v>96760</v>
      </c>
      <c r="AJ51" s="43">
        <f>'BAR BB| Open rates'!AJ51*0.82</f>
        <v>96760</v>
      </c>
      <c r="AK51" s="43">
        <f>'BAR BB| Open rates'!AK51*0.82</f>
        <v>96760</v>
      </c>
      <c r="AL51" s="43">
        <f>'BAR BB| Open rates'!AL51*0.82</f>
        <v>96760</v>
      </c>
      <c r="AM51" s="43">
        <f>'BAR BB| Open rates'!AM51*0.82</f>
        <v>96760.819999999992</v>
      </c>
      <c r="AN51" s="43">
        <f>'BAR BB| Open rates'!AN51*0.82</f>
        <v>96760</v>
      </c>
      <c r="AO51" s="43">
        <f>'BAR BB| Open rates'!AO51*0.82</f>
        <v>96760</v>
      </c>
      <c r="AP51" s="43">
        <f>'BAR BB| Open rates'!AP51*0.82</f>
        <v>186960</v>
      </c>
      <c r="AQ51" s="43">
        <f>'BAR BB| Open rates'!AQ51*0.82</f>
        <v>186960.81999999998</v>
      </c>
      <c r="AR51" s="43">
        <f>'BAR BB| Open rates'!AR51*0.82</f>
        <v>186960</v>
      </c>
      <c r="AS51" s="43">
        <f>'BAR BB| Open rates'!AS51*0.82</f>
        <v>186960</v>
      </c>
      <c r="AT51" s="43">
        <f>'BAR BB| Open rates'!AT51*0.82</f>
        <v>186960</v>
      </c>
      <c r="AU51" s="43">
        <f>'BAR BB| Open rates'!AU51*0.82</f>
        <v>186960.81999999998</v>
      </c>
      <c r="AV51" s="43">
        <f>'BAR BB| Open rates'!AV51*0.82</f>
        <v>186960</v>
      </c>
      <c r="AW51" s="43">
        <f>'BAR BB| Open rates'!AW51*0.82</f>
        <v>96759.18</v>
      </c>
      <c r="AX51" s="43">
        <f>'BAR BB| Open rates'!AX51*0.82</f>
        <v>96760</v>
      </c>
      <c r="AY51" s="43">
        <f>'BAR BB| Open rates'!AY51*0.82</f>
        <v>96760</v>
      </c>
      <c r="AZ51" s="43">
        <f>'BAR BB| Open rates'!AZ51*0.82</f>
        <v>96760</v>
      </c>
      <c r="BA51" s="43">
        <f>'BAR BB| Open rates'!BA51*0.82</f>
        <v>96760</v>
      </c>
      <c r="BB51" s="43">
        <f>'BAR BB| Open rates'!BB51*0.82</f>
        <v>96760</v>
      </c>
      <c r="BC51" s="43">
        <f>'BAR BB| Open rates'!BC51*0.82</f>
        <v>96760</v>
      </c>
      <c r="BD51" s="43">
        <f>'BAR BB| Open rates'!BD51*0.82</f>
        <v>96760</v>
      </c>
      <c r="BE51" s="43">
        <f>'BAR BB| Open rates'!BE51*0.82</f>
        <v>76260</v>
      </c>
      <c r="BF51" s="43">
        <f>'BAR BB| Open rates'!BF51*0.82</f>
        <v>76260</v>
      </c>
      <c r="BG51" s="43">
        <f>'BAR BB| Open rates'!BG51*0.82</f>
        <v>76260</v>
      </c>
      <c r="BH51" s="43">
        <f>'BAR BB| Open rates'!BH51*0.82</f>
        <v>76260</v>
      </c>
      <c r="BI51" s="43">
        <f>'BAR BB| Open rates'!BI51*0.82</f>
        <v>76260</v>
      </c>
      <c r="BJ51" s="43">
        <f>'BAR BB| Open rates'!BJ51*0.82</f>
        <v>76260</v>
      </c>
      <c r="BK51" s="43">
        <f>'BAR BB| Open rates'!BK51*0.82</f>
        <v>76260</v>
      </c>
      <c r="BL51" s="43">
        <f>'BAR BB| Open rates'!BL51*0.82</f>
        <v>76260</v>
      </c>
    </row>
    <row r="52" spans="1:64"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s="36" customFormat="1" ht="12" customHeight="1" x14ac:dyDescent="0.2">
      <c r="A53" s="237">
        <v>1</v>
      </c>
      <c r="B53" s="43">
        <f>'BAR BB| Open rates'!B53*0.82</f>
        <v>65600</v>
      </c>
      <c r="C53" s="43">
        <f>'BAR BB| Open rates'!C53*0.82</f>
        <v>65600</v>
      </c>
      <c r="D53" s="43">
        <f>'BAR BB| Open rates'!D53*0.82</f>
        <v>65600</v>
      </c>
      <c r="E53" s="43">
        <f>'BAR BB| Open rates'!E53*0.82</f>
        <v>65600</v>
      </c>
      <c r="F53" s="43">
        <f>'BAR BB| Open rates'!F53*0.82</f>
        <v>65600</v>
      </c>
      <c r="G53" s="43">
        <f>'BAR BB| Open rates'!G53*0.82</f>
        <v>65600</v>
      </c>
      <c r="H53" s="43">
        <f>'BAR BB| Open rates'!H53*0.82</f>
        <v>65600</v>
      </c>
      <c r="I53" s="43">
        <f>'BAR BB| Open rates'!I53*0.82</f>
        <v>65600</v>
      </c>
      <c r="J53" s="43">
        <f>'BAR BB| Open rates'!J53*0.82</f>
        <v>65600</v>
      </c>
      <c r="K53" s="43">
        <f>'BAR BB| Open rates'!K53*0.82</f>
        <v>65600</v>
      </c>
      <c r="L53" s="43">
        <f>'BAR BB| Open rates'!L53*0.82</f>
        <v>65600</v>
      </c>
      <c r="M53" s="43">
        <f>'BAR BB| Open rates'!M53*0.82</f>
        <v>65600</v>
      </c>
      <c r="N53" s="43">
        <f>'BAR BB| Open rates'!N53*0.82</f>
        <v>65600</v>
      </c>
      <c r="O53" s="43">
        <f>'BAR BB| Open rates'!O53*0.82</f>
        <v>65600</v>
      </c>
      <c r="P53" s="43">
        <f>'BAR BB| Open rates'!P53*0.82</f>
        <v>65600</v>
      </c>
      <c r="Q53" s="43">
        <f>'BAR BB| Open rates'!Q53*0.82</f>
        <v>65600</v>
      </c>
      <c r="R53" s="43">
        <f>'BAR BB| Open rates'!R53*0.82</f>
        <v>65600</v>
      </c>
      <c r="S53" s="43">
        <f>'BAR BB| Open rates'!S53*0.82</f>
        <v>65600</v>
      </c>
      <c r="T53" s="43">
        <f>'BAR BB| Open rates'!T53*0.82</f>
        <v>65600</v>
      </c>
      <c r="U53" s="43">
        <f>'BAR BB| Open rates'!U53*0.82</f>
        <v>65600</v>
      </c>
      <c r="V53" s="43">
        <f>'BAR BB| Open rates'!V53*0.82</f>
        <v>65600</v>
      </c>
      <c r="W53" s="43">
        <f>'BAR BB| Open rates'!W53*0.82</f>
        <v>65600</v>
      </c>
      <c r="X53" s="43">
        <f>'BAR BB| Open rates'!X53*0.82</f>
        <v>65600</v>
      </c>
      <c r="Y53" s="43">
        <f>'BAR BB| Open rates'!Y53*0.82</f>
        <v>262400</v>
      </c>
      <c r="Z53" s="43">
        <f>'BAR BB| Open rates'!Z53*0.82</f>
        <v>262400</v>
      </c>
      <c r="AA53" s="43">
        <f>'BAR BB| Open rates'!AA53*0.82</f>
        <v>262400</v>
      </c>
      <c r="AB53" s="43">
        <f>'BAR BB| Open rates'!AB53*0.82</f>
        <v>262400</v>
      </c>
      <c r="AC53" s="43">
        <f>'BAR BB| Open rates'!AC53*0.82</f>
        <v>262400</v>
      </c>
      <c r="AD53" s="43">
        <f>'BAR BB| Open rates'!AD53*0.82</f>
        <v>262400</v>
      </c>
      <c r="AE53" s="43">
        <f>'BAR BB| Open rates'!AE53*0.82</f>
        <v>82000</v>
      </c>
      <c r="AF53" s="43">
        <f>'BAR BB| Open rates'!AF53*0.82</f>
        <v>82000</v>
      </c>
      <c r="AG53" s="43">
        <f>'BAR BB| Open rates'!AG53*0.82</f>
        <v>82000</v>
      </c>
      <c r="AH53" s="43">
        <f>'BAR BB| Open rates'!AH53*0.82</f>
        <v>82000</v>
      </c>
      <c r="AI53" s="43">
        <f>'BAR BB| Open rates'!AI53*0.82</f>
        <v>82000</v>
      </c>
      <c r="AJ53" s="43">
        <f>'BAR BB| Open rates'!AJ53*0.82</f>
        <v>82000</v>
      </c>
      <c r="AK53" s="43">
        <f>'BAR BB| Open rates'!AK53*0.82</f>
        <v>82000</v>
      </c>
      <c r="AL53" s="43">
        <f>'BAR BB| Open rates'!AL53*0.82</f>
        <v>82000</v>
      </c>
      <c r="AM53" s="43">
        <f>'BAR BB| Open rates'!AM53*0.82</f>
        <v>82000.819999999992</v>
      </c>
      <c r="AN53" s="43">
        <f>'BAR BB| Open rates'!AN53*0.82</f>
        <v>82000</v>
      </c>
      <c r="AO53" s="43">
        <f>'BAR BB| Open rates'!AO53*0.82</f>
        <v>82000</v>
      </c>
      <c r="AP53" s="43">
        <f>'BAR BB| Open rates'!AP53*0.82</f>
        <v>122999.99999999999</v>
      </c>
      <c r="AQ53" s="43">
        <f>'BAR BB| Open rates'!AQ53*0.82</f>
        <v>123000.81999999999</v>
      </c>
      <c r="AR53" s="43">
        <f>'BAR BB| Open rates'!AR53*0.82</f>
        <v>122999.99999999999</v>
      </c>
      <c r="AS53" s="43">
        <f>'BAR BB| Open rates'!AS53*0.82</f>
        <v>122999.99999999999</v>
      </c>
      <c r="AT53" s="43">
        <f>'BAR BB| Open rates'!AT53*0.82</f>
        <v>122999.99999999999</v>
      </c>
      <c r="AU53" s="43">
        <f>'BAR BB| Open rates'!AU53*0.82</f>
        <v>122999.99999999999</v>
      </c>
      <c r="AV53" s="43">
        <f>'BAR BB| Open rates'!AV53*0.82</f>
        <v>168100</v>
      </c>
      <c r="AW53" s="43">
        <f>'BAR BB| Open rates'!AW53*0.82</f>
        <v>82000</v>
      </c>
      <c r="AX53" s="43">
        <f>'BAR BB| Open rates'!AX53*0.82</f>
        <v>82000</v>
      </c>
      <c r="AY53" s="43">
        <f>'BAR BB| Open rates'!AY53*0.82</f>
        <v>82000</v>
      </c>
      <c r="AZ53" s="43">
        <f>'BAR BB| Open rates'!AZ53*0.82</f>
        <v>82000</v>
      </c>
      <c r="BA53" s="43">
        <f>'BAR BB| Open rates'!BA53*0.82</f>
        <v>82000</v>
      </c>
      <c r="BB53" s="43">
        <f>'BAR BB| Open rates'!BB53*0.82</f>
        <v>82000</v>
      </c>
      <c r="BC53" s="43">
        <f>'BAR BB| Open rates'!BC53*0.82</f>
        <v>82000</v>
      </c>
      <c r="BD53" s="43">
        <f>'BAR BB| Open rates'!BD53*0.82</f>
        <v>82000</v>
      </c>
      <c r="BE53" s="43">
        <f>'BAR BB| Open rates'!BE53*0.82</f>
        <v>65600</v>
      </c>
      <c r="BF53" s="43">
        <f>'BAR BB| Open rates'!BF53*0.82</f>
        <v>65600</v>
      </c>
      <c r="BG53" s="43">
        <f>'BAR BB| Open rates'!BG53*0.82</f>
        <v>65600</v>
      </c>
      <c r="BH53" s="43">
        <f>'BAR BB| Open rates'!BH53*0.82</f>
        <v>65600</v>
      </c>
      <c r="BI53" s="43">
        <f>'BAR BB| Open rates'!BI53*0.82</f>
        <v>65600</v>
      </c>
      <c r="BJ53" s="43">
        <f>'BAR BB| Open rates'!BJ53*0.82</f>
        <v>65600</v>
      </c>
      <c r="BK53" s="43">
        <f>'BAR BB| Open rates'!BK53*0.82</f>
        <v>65600</v>
      </c>
      <c r="BL53" s="43">
        <f>'BAR BB| Open rates'!BL53*0.82</f>
        <v>65600</v>
      </c>
    </row>
    <row r="54" spans="1:64" s="36" customFormat="1" ht="12" customHeight="1" x14ac:dyDescent="0.2">
      <c r="A54" s="237">
        <v>2</v>
      </c>
      <c r="B54" s="43">
        <f>'BAR BB| Open rates'!B54*0.82</f>
        <v>67650</v>
      </c>
      <c r="C54" s="43">
        <f>'BAR BB| Open rates'!C54*0.82</f>
        <v>67650</v>
      </c>
      <c r="D54" s="43">
        <f>'BAR BB| Open rates'!D54*0.82</f>
        <v>67650</v>
      </c>
      <c r="E54" s="43">
        <f>'BAR BB| Open rates'!E54*0.82</f>
        <v>67650</v>
      </c>
      <c r="F54" s="43">
        <f>'BAR BB| Open rates'!F54*0.82</f>
        <v>67650</v>
      </c>
      <c r="G54" s="43">
        <f>'BAR BB| Open rates'!G54*0.82</f>
        <v>67650</v>
      </c>
      <c r="H54" s="43">
        <f>'BAR BB| Open rates'!H54*0.82</f>
        <v>67650</v>
      </c>
      <c r="I54" s="43">
        <f>'BAR BB| Open rates'!I54*0.82</f>
        <v>67650</v>
      </c>
      <c r="J54" s="43">
        <f>'BAR BB| Open rates'!J54*0.82</f>
        <v>67650</v>
      </c>
      <c r="K54" s="43">
        <f>'BAR BB| Open rates'!K54*0.82</f>
        <v>67650</v>
      </c>
      <c r="L54" s="43">
        <f>'BAR BB| Open rates'!L54*0.82</f>
        <v>67650</v>
      </c>
      <c r="M54" s="43">
        <f>'BAR BB| Open rates'!M54*0.82</f>
        <v>67650</v>
      </c>
      <c r="N54" s="43">
        <f>'BAR BB| Open rates'!N54*0.82</f>
        <v>67650</v>
      </c>
      <c r="O54" s="43">
        <f>'BAR BB| Open rates'!O54*0.82</f>
        <v>67650</v>
      </c>
      <c r="P54" s="43">
        <f>'BAR BB| Open rates'!P54*0.82</f>
        <v>67650</v>
      </c>
      <c r="Q54" s="43">
        <f>'BAR BB| Open rates'!Q54*0.82</f>
        <v>67650</v>
      </c>
      <c r="R54" s="43">
        <f>'BAR BB| Open rates'!R54*0.82</f>
        <v>67650</v>
      </c>
      <c r="S54" s="43">
        <f>'BAR BB| Open rates'!S54*0.82</f>
        <v>67650</v>
      </c>
      <c r="T54" s="43">
        <f>'BAR BB| Open rates'!T54*0.82</f>
        <v>67650</v>
      </c>
      <c r="U54" s="43">
        <f>'BAR BB| Open rates'!U54*0.82</f>
        <v>67650</v>
      </c>
      <c r="V54" s="43">
        <f>'BAR BB| Open rates'!V54*0.82</f>
        <v>67650</v>
      </c>
      <c r="W54" s="43">
        <f>'BAR BB| Open rates'!W54*0.82</f>
        <v>67650</v>
      </c>
      <c r="X54" s="43">
        <f>'BAR BB| Open rates'!X54*0.82</f>
        <v>67650</v>
      </c>
      <c r="Y54" s="43">
        <f>'BAR BB| Open rates'!Y54*0.82</f>
        <v>264860</v>
      </c>
      <c r="Z54" s="43">
        <f>'BAR BB| Open rates'!Z54*0.82</f>
        <v>264860</v>
      </c>
      <c r="AA54" s="43">
        <f>'BAR BB| Open rates'!AA54*0.82</f>
        <v>264860</v>
      </c>
      <c r="AB54" s="43">
        <f>'BAR BB| Open rates'!AB54*0.82</f>
        <v>264860</v>
      </c>
      <c r="AC54" s="43">
        <f>'BAR BB| Open rates'!AC54*0.82</f>
        <v>264860</v>
      </c>
      <c r="AD54" s="43">
        <f>'BAR BB| Open rates'!AD54*0.82</f>
        <v>264860</v>
      </c>
      <c r="AE54" s="43">
        <f>'BAR BB| Open rates'!AE54*0.82</f>
        <v>84460</v>
      </c>
      <c r="AF54" s="43">
        <f>'BAR BB| Open rates'!AF54*0.82</f>
        <v>84460</v>
      </c>
      <c r="AG54" s="43">
        <f>'BAR BB| Open rates'!AG54*0.82</f>
        <v>84460</v>
      </c>
      <c r="AH54" s="43">
        <f>'BAR BB| Open rates'!AH54*0.82</f>
        <v>84460</v>
      </c>
      <c r="AI54" s="43">
        <f>'BAR BB| Open rates'!AI54*0.82</f>
        <v>84460</v>
      </c>
      <c r="AJ54" s="43">
        <f>'BAR BB| Open rates'!AJ54*0.82</f>
        <v>84460</v>
      </c>
      <c r="AK54" s="43">
        <f>'BAR BB| Open rates'!AK54*0.82</f>
        <v>84460</v>
      </c>
      <c r="AL54" s="43">
        <f>'BAR BB| Open rates'!AL54*0.82</f>
        <v>84460</v>
      </c>
      <c r="AM54" s="43">
        <f>'BAR BB| Open rates'!AM54*0.82</f>
        <v>84460.819999999992</v>
      </c>
      <c r="AN54" s="43">
        <f>'BAR BB| Open rates'!AN54*0.82</f>
        <v>84460</v>
      </c>
      <c r="AO54" s="43">
        <f>'BAR BB| Open rates'!AO54*0.82</f>
        <v>84460</v>
      </c>
      <c r="AP54" s="43">
        <f>'BAR BB| Open rates'!AP54*0.82</f>
        <v>125459.99999999999</v>
      </c>
      <c r="AQ54" s="43">
        <f>'BAR BB| Open rates'!AQ54*0.82</f>
        <v>125460.81999999999</v>
      </c>
      <c r="AR54" s="43">
        <f>'BAR BB| Open rates'!AR54*0.82</f>
        <v>125459.99999999999</v>
      </c>
      <c r="AS54" s="43">
        <f>'BAR BB| Open rates'!AS54*0.82</f>
        <v>125459.99999999999</v>
      </c>
      <c r="AT54" s="43">
        <f>'BAR BB| Open rates'!AT54*0.82</f>
        <v>125459.99999999999</v>
      </c>
      <c r="AU54" s="43">
        <f>'BAR BB| Open rates'!AU54*0.82</f>
        <v>125460.81999999999</v>
      </c>
      <c r="AV54" s="43">
        <f>'BAR BB| Open rates'!AV54*0.82</f>
        <v>170560</v>
      </c>
      <c r="AW54" s="43">
        <f>'BAR BB| Open rates'!AW54*0.82</f>
        <v>84459.18</v>
      </c>
      <c r="AX54" s="43">
        <f>'BAR BB| Open rates'!AX54*0.82</f>
        <v>84460</v>
      </c>
      <c r="AY54" s="43">
        <f>'BAR BB| Open rates'!AY54*0.82</f>
        <v>84460</v>
      </c>
      <c r="AZ54" s="43">
        <f>'BAR BB| Open rates'!AZ54*0.82</f>
        <v>84460</v>
      </c>
      <c r="BA54" s="43">
        <f>'BAR BB| Open rates'!BA54*0.82</f>
        <v>84460</v>
      </c>
      <c r="BB54" s="43">
        <f>'BAR BB| Open rates'!BB54*0.82</f>
        <v>84460</v>
      </c>
      <c r="BC54" s="43">
        <f>'BAR BB| Open rates'!BC54*0.82</f>
        <v>84460</v>
      </c>
      <c r="BD54" s="43">
        <f>'BAR BB| Open rates'!BD54*0.82</f>
        <v>84460</v>
      </c>
      <c r="BE54" s="43">
        <f>'BAR BB| Open rates'!BE54*0.82</f>
        <v>68060</v>
      </c>
      <c r="BF54" s="43">
        <f>'BAR BB| Open rates'!BF54*0.82</f>
        <v>68060</v>
      </c>
      <c r="BG54" s="43">
        <f>'BAR BB| Open rates'!BG54*0.82</f>
        <v>68060</v>
      </c>
      <c r="BH54" s="43">
        <f>'BAR BB| Open rates'!BH54*0.82</f>
        <v>68060</v>
      </c>
      <c r="BI54" s="43">
        <f>'BAR BB| Open rates'!BI54*0.82</f>
        <v>68060</v>
      </c>
      <c r="BJ54" s="43">
        <f>'BAR BB| Open rates'!BJ54*0.82</f>
        <v>68060</v>
      </c>
      <c r="BK54" s="43">
        <f>'BAR BB| Open rates'!BK54*0.82</f>
        <v>68060</v>
      </c>
      <c r="BL54" s="43">
        <f>'BAR BB| Open rates'!BL54*0.82</f>
        <v>68060</v>
      </c>
    </row>
    <row r="55" spans="1:64" s="36" customFormat="1" ht="12" customHeight="1" x14ac:dyDescent="0.2">
      <c r="A55" s="237">
        <v>3</v>
      </c>
      <c r="B55" s="43">
        <f>'BAR BB| Open rates'!B55*0.82</f>
        <v>69700</v>
      </c>
      <c r="C55" s="43">
        <f>'BAR BB| Open rates'!C55*0.82</f>
        <v>69700</v>
      </c>
      <c r="D55" s="43">
        <f>'BAR BB| Open rates'!D55*0.82</f>
        <v>69700</v>
      </c>
      <c r="E55" s="43">
        <f>'BAR BB| Open rates'!E55*0.82</f>
        <v>69700</v>
      </c>
      <c r="F55" s="43">
        <f>'BAR BB| Open rates'!F55*0.82</f>
        <v>69700</v>
      </c>
      <c r="G55" s="43">
        <f>'BAR BB| Open rates'!G55*0.82</f>
        <v>69700</v>
      </c>
      <c r="H55" s="43">
        <f>'BAR BB| Open rates'!H55*0.82</f>
        <v>69700</v>
      </c>
      <c r="I55" s="43">
        <f>'BAR BB| Open rates'!I55*0.82</f>
        <v>69700</v>
      </c>
      <c r="J55" s="43">
        <f>'BAR BB| Open rates'!J55*0.82</f>
        <v>69700</v>
      </c>
      <c r="K55" s="43">
        <f>'BAR BB| Open rates'!K55*0.82</f>
        <v>69700</v>
      </c>
      <c r="L55" s="43">
        <f>'BAR BB| Open rates'!L55*0.82</f>
        <v>69700</v>
      </c>
      <c r="M55" s="43">
        <f>'BAR BB| Open rates'!M55*0.82</f>
        <v>69700</v>
      </c>
      <c r="N55" s="43">
        <f>'BAR BB| Open rates'!N55*0.82</f>
        <v>69700</v>
      </c>
      <c r="O55" s="43">
        <f>'BAR BB| Open rates'!O55*0.82</f>
        <v>69700</v>
      </c>
      <c r="P55" s="43">
        <f>'BAR BB| Open rates'!P55*0.82</f>
        <v>69700</v>
      </c>
      <c r="Q55" s="43">
        <f>'BAR BB| Open rates'!Q55*0.82</f>
        <v>69700</v>
      </c>
      <c r="R55" s="43">
        <f>'BAR BB| Open rates'!R55*0.82</f>
        <v>69700</v>
      </c>
      <c r="S55" s="43">
        <f>'BAR BB| Open rates'!S55*0.82</f>
        <v>69700</v>
      </c>
      <c r="T55" s="43">
        <f>'BAR BB| Open rates'!T55*0.82</f>
        <v>69700</v>
      </c>
      <c r="U55" s="43">
        <f>'BAR BB| Open rates'!U55*0.82</f>
        <v>69700</v>
      </c>
      <c r="V55" s="43">
        <f>'BAR BB| Open rates'!V55*0.82</f>
        <v>69700</v>
      </c>
      <c r="W55" s="43">
        <f>'BAR BB| Open rates'!W55*0.82</f>
        <v>69700</v>
      </c>
      <c r="X55" s="43">
        <f>'BAR BB| Open rates'!X55*0.82</f>
        <v>69700</v>
      </c>
      <c r="Y55" s="43">
        <f>'BAR BB| Open rates'!Y55*0.82</f>
        <v>267320</v>
      </c>
      <c r="Z55" s="43">
        <f>'BAR BB| Open rates'!Z55*0.82</f>
        <v>267320</v>
      </c>
      <c r="AA55" s="43">
        <f>'BAR BB| Open rates'!AA55*0.82</f>
        <v>267320</v>
      </c>
      <c r="AB55" s="43">
        <f>'BAR BB| Open rates'!AB55*0.82</f>
        <v>267320</v>
      </c>
      <c r="AC55" s="43">
        <f>'BAR BB| Open rates'!AC55*0.82</f>
        <v>267320</v>
      </c>
      <c r="AD55" s="43">
        <f>'BAR BB| Open rates'!AD55*0.82</f>
        <v>267320</v>
      </c>
      <c r="AE55" s="43">
        <f>'BAR BB| Open rates'!AE55*0.82</f>
        <v>86920</v>
      </c>
      <c r="AF55" s="43">
        <f>'BAR BB| Open rates'!AF55*0.82</f>
        <v>86920</v>
      </c>
      <c r="AG55" s="43">
        <f>'BAR BB| Open rates'!AG55*0.82</f>
        <v>86920</v>
      </c>
      <c r="AH55" s="43">
        <f>'BAR BB| Open rates'!AH55*0.82</f>
        <v>86920</v>
      </c>
      <c r="AI55" s="43">
        <f>'BAR BB| Open rates'!AI55*0.82</f>
        <v>86920</v>
      </c>
      <c r="AJ55" s="43">
        <f>'BAR BB| Open rates'!AJ55*0.82</f>
        <v>86920</v>
      </c>
      <c r="AK55" s="43">
        <f>'BAR BB| Open rates'!AK55*0.82</f>
        <v>86920</v>
      </c>
      <c r="AL55" s="43">
        <f>'BAR BB| Open rates'!AL55*0.82</f>
        <v>86920</v>
      </c>
      <c r="AM55" s="43">
        <f>'BAR BB| Open rates'!AM55*0.82</f>
        <v>86920.819999999992</v>
      </c>
      <c r="AN55" s="43">
        <f>'BAR BB| Open rates'!AN55*0.82</f>
        <v>86920</v>
      </c>
      <c r="AO55" s="43">
        <f>'BAR BB| Open rates'!AO55*0.82</f>
        <v>86920</v>
      </c>
      <c r="AP55" s="43">
        <f>'BAR BB| Open rates'!AP55*0.82</f>
        <v>127919.99999999999</v>
      </c>
      <c r="AQ55" s="43">
        <f>'BAR BB| Open rates'!AQ55*0.82</f>
        <v>127920.81999999999</v>
      </c>
      <c r="AR55" s="43">
        <f>'BAR BB| Open rates'!AR55*0.82</f>
        <v>127919.99999999999</v>
      </c>
      <c r="AS55" s="43">
        <f>'BAR BB| Open rates'!AS55*0.82</f>
        <v>127919.99999999999</v>
      </c>
      <c r="AT55" s="43">
        <f>'BAR BB| Open rates'!AT55*0.82</f>
        <v>127919.99999999999</v>
      </c>
      <c r="AU55" s="43">
        <f>'BAR BB| Open rates'!AU55*0.82</f>
        <v>127920.81999999999</v>
      </c>
      <c r="AV55" s="43">
        <f>'BAR BB| Open rates'!AV55*0.82</f>
        <v>173020</v>
      </c>
      <c r="AW55" s="43">
        <f>'BAR BB| Open rates'!AW55*0.82</f>
        <v>86919.18</v>
      </c>
      <c r="AX55" s="43">
        <f>'BAR BB| Open rates'!AX55*0.82</f>
        <v>86920</v>
      </c>
      <c r="AY55" s="43">
        <f>'BAR BB| Open rates'!AY55*0.82</f>
        <v>86920</v>
      </c>
      <c r="AZ55" s="43">
        <f>'BAR BB| Open rates'!AZ55*0.82</f>
        <v>86920</v>
      </c>
      <c r="BA55" s="43">
        <f>'BAR BB| Open rates'!BA55*0.82</f>
        <v>86920</v>
      </c>
      <c r="BB55" s="43">
        <f>'BAR BB| Open rates'!BB55*0.82</f>
        <v>86920</v>
      </c>
      <c r="BC55" s="43">
        <f>'BAR BB| Open rates'!BC55*0.82</f>
        <v>86920</v>
      </c>
      <c r="BD55" s="43">
        <f>'BAR BB| Open rates'!BD55*0.82</f>
        <v>86920</v>
      </c>
      <c r="BE55" s="43">
        <f>'BAR BB| Open rates'!BE55*0.82</f>
        <v>70520</v>
      </c>
      <c r="BF55" s="43">
        <f>'BAR BB| Open rates'!BF55*0.82</f>
        <v>70520</v>
      </c>
      <c r="BG55" s="43">
        <f>'BAR BB| Open rates'!BG55*0.82</f>
        <v>70520</v>
      </c>
      <c r="BH55" s="43">
        <f>'BAR BB| Open rates'!BH55*0.82</f>
        <v>70520</v>
      </c>
      <c r="BI55" s="43">
        <f>'BAR BB| Open rates'!BI55*0.82</f>
        <v>70520</v>
      </c>
      <c r="BJ55" s="43">
        <f>'BAR BB| Open rates'!BJ55*0.82</f>
        <v>70520</v>
      </c>
      <c r="BK55" s="43">
        <f>'BAR BB| Open rates'!BK55*0.82</f>
        <v>70520</v>
      </c>
      <c r="BL55" s="43">
        <f>'BAR BB| Open rates'!BL55*0.82</f>
        <v>70520</v>
      </c>
    </row>
    <row r="56" spans="1:64" s="36" customFormat="1" ht="12" customHeight="1" x14ac:dyDescent="0.2">
      <c r="A56" s="237">
        <v>4</v>
      </c>
      <c r="B56" s="43">
        <f>'BAR BB| Open rates'!B56*0.82</f>
        <v>71750</v>
      </c>
      <c r="C56" s="43">
        <f>'BAR BB| Open rates'!C56*0.82</f>
        <v>71750</v>
      </c>
      <c r="D56" s="43">
        <f>'BAR BB| Open rates'!D56*0.82</f>
        <v>71750</v>
      </c>
      <c r="E56" s="43">
        <f>'BAR BB| Open rates'!E56*0.82</f>
        <v>71750</v>
      </c>
      <c r="F56" s="43">
        <f>'BAR BB| Open rates'!F56*0.82</f>
        <v>71750</v>
      </c>
      <c r="G56" s="43">
        <f>'BAR BB| Open rates'!G56*0.82</f>
        <v>71750</v>
      </c>
      <c r="H56" s="43">
        <f>'BAR BB| Open rates'!H56*0.82</f>
        <v>71750</v>
      </c>
      <c r="I56" s="43">
        <f>'BAR BB| Open rates'!I56*0.82</f>
        <v>71750</v>
      </c>
      <c r="J56" s="43">
        <f>'BAR BB| Open rates'!J56*0.82</f>
        <v>71750</v>
      </c>
      <c r="K56" s="43">
        <f>'BAR BB| Open rates'!K56*0.82</f>
        <v>71750</v>
      </c>
      <c r="L56" s="43">
        <f>'BAR BB| Open rates'!L56*0.82</f>
        <v>71750</v>
      </c>
      <c r="M56" s="43">
        <f>'BAR BB| Open rates'!M56*0.82</f>
        <v>71750</v>
      </c>
      <c r="N56" s="43">
        <f>'BAR BB| Open rates'!N56*0.82</f>
        <v>71750</v>
      </c>
      <c r="O56" s="43">
        <f>'BAR BB| Open rates'!O56*0.82</f>
        <v>71750</v>
      </c>
      <c r="P56" s="43">
        <f>'BAR BB| Open rates'!P56*0.82</f>
        <v>71750</v>
      </c>
      <c r="Q56" s="43">
        <f>'BAR BB| Open rates'!Q56*0.82</f>
        <v>71750</v>
      </c>
      <c r="R56" s="43">
        <f>'BAR BB| Open rates'!R56*0.82</f>
        <v>71750</v>
      </c>
      <c r="S56" s="43">
        <f>'BAR BB| Open rates'!S56*0.82</f>
        <v>71750</v>
      </c>
      <c r="T56" s="43">
        <f>'BAR BB| Open rates'!T56*0.82</f>
        <v>71750</v>
      </c>
      <c r="U56" s="43">
        <f>'BAR BB| Open rates'!U56*0.82</f>
        <v>71750</v>
      </c>
      <c r="V56" s="43">
        <f>'BAR BB| Open rates'!V56*0.82</f>
        <v>71750</v>
      </c>
      <c r="W56" s="43">
        <f>'BAR BB| Open rates'!W56*0.82</f>
        <v>71750</v>
      </c>
      <c r="X56" s="43">
        <f>'BAR BB| Open rates'!X56*0.82</f>
        <v>71750</v>
      </c>
      <c r="Y56" s="43">
        <f>'BAR BB| Open rates'!Y56*0.82</f>
        <v>269780</v>
      </c>
      <c r="Z56" s="43">
        <f>'BAR BB| Open rates'!Z56*0.82</f>
        <v>269780</v>
      </c>
      <c r="AA56" s="43">
        <f>'BAR BB| Open rates'!AA56*0.82</f>
        <v>269780</v>
      </c>
      <c r="AB56" s="43">
        <f>'BAR BB| Open rates'!AB56*0.82</f>
        <v>269780</v>
      </c>
      <c r="AC56" s="43">
        <f>'BAR BB| Open rates'!AC56*0.82</f>
        <v>269780</v>
      </c>
      <c r="AD56" s="43">
        <f>'BAR BB| Open rates'!AD56*0.82</f>
        <v>269780</v>
      </c>
      <c r="AE56" s="43">
        <f>'BAR BB| Open rates'!AE56*0.82</f>
        <v>89380</v>
      </c>
      <c r="AF56" s="43">
        <f>'BAR BB| Open rates'!AF56*0.82</f>
        <v>89380</v>
      </c>
      <c r="AG56" s="43">
        <f>'BAR BB| Open rates'!AG56*0.82</f>
        <v>89380</v>
      </c>
      <c r="AH56" s="43">
        <f>'BAR BB| Open rates'!AH56*0.82</f>
        <v>89380</v>
      </c>
      <c r="AI56" s="43">
        <f>'BAR BB| Open rates'!AI56*0.82</f>
        <v>89380</v>
      </c>
      <c r="AJ56" s="43">
        <f>'BAR BB| Open rates'!AJ56*0.82</f>
        <v>89380</v>
      </c>
      <c r="AK56" s="43">
        <f>'BAR BB| Open rates'!AK56*0.82</f>
        <v>89380</v>
      </c>
      <c r="AL56" s="43">
        <f>'BAR BB| Open rates'!AL56*0.82</f>
        <v>89380</v>
      </c>
      <c r="AM56" s="43">
        <f>'BAR BB| Open rates'!AM56*0.82</f>
        <v>89380.819999999992</v>
      </c>
      <c r="AN56" s="43">
        <f>'BAR BB| Open rates'!AN56*0.82</f>
        <v>89380</v>
      </c>
      <c r="AO56" s="43">
        <f>'BAR BB| Open rates'!AO56*0.82</f>
        <v>89380</v>
      </c>
      <c r="AP56" s="43">
        <f>'BAR BB| Open rates'!AP56*0.82</f>
        <v>130379.99999999999</v>
      </c>
      <c r="AQ56" s="43">
        <f>'BAR BB| Open rates'!AQ56*0.82</f>
        <v>130380.81999999999</v>
      </c>
      <c r="AR56" s="43">
        <f>'BAR BB| Open rates'!AR56*0.82</f>
        <v>130379.99999999999</v>
      </c>
      <c r="AS56" s="43">
        <f>'BAR BB| Open rates'!AS56*0.82</f>
        <v>130379.99999999999</v>
      </c>
      <c r="AT56" s="43">
        <f>'BAR BB| Open rates'!AT56*0.82</f>
        <v>130379.99999999999</v>
      </c>
      <c r="AU56" s="43">
        <f>'BAR BB| Open rates'!AU56*0.82</f>
        <v>130380.81999999999</v>
      </c>
      <c r="AV56" s="43">
        <f>'BAR BB| Open rates'!AV56*0.82</f>
        <v>175480</v>
      </c>
      <c r="AW56" s="43">
        <f>'BAR BB| Open rates'!AW56*0.82</f>
        <v>89379.18</v>
      </c>
      <c r="AX56" s="43">
        <f>'BAR BB| Open rates'!AX56*0.82</f>
        <v>89380</v>
      </c>
      <c r="AY56" s="43">
        <f>'BAR BB| Open rates'!AY56*0.82</f>
        <v>89380</v>
      </c>
      <c r="AZ56" s="43">
        <f>'BAR BB| Open rates'!AZ56*0.82</f>
        <v>89380</v>
      </c>
      <c r="BA56" s="43">
        <f>'BAR BB| Open rates'!BA56*0.82</f>
        <v>89380</v>
      </c>
      <c r="BB56" s="43">
        <f>'BAR BB| Open rates'!BB56*0.82</f>
        <v>89380</v>
      </c>
      <c r="BC56" s="43">
        <f>'BAR BB| Open rates'!BC56*0.82</f>
        <v>89380</v>
      </c>
      <c r="BD56" s="43">
        <f>'BAR BB| Open rates'!BD56*0.82</f>
        <v>89380</v>
      </c>
      <c r="BE56" s="43">
        <f>'BAR BB| Open rates'!BE56*0.82</f>
        <v>72980</v>
      </c>
      <c r="BF56" s="43">
        <f>'BAR BB| Open rates'!BF56*0.82</f>
        <v>72980</v>
      </c>
      <c r="BG56" s="43">
        <f>'BAR BB| Open rates'!BG56*0.82</f>
        <v>72980</v>
      </c>
      <c r="BH56" s="43">
        <f>'BAR BB| Open rates'!BH56*0.82</f>
        <v>72980</v>
      </c>
      <c r="BI56" s="43">
        <f>'BAR BB| Open rates'!BI56*0.82</f>
        <v>72980</v>
      </c>
      <c r="BJ56" s="43">
        <f>'BAR BB| Open rates'!BJ56*0.82</f>
        <v>72980</v>
      </c>
      <c r="BK56" s="43">
        <f>'BAR BB| Open rates'!BK56*0.82</f>
        <v>72980</v>
      </c>
      <c r="BL56" s="43">
        <f>'BAR BB| Open rates'!BL56*0.82</f>
        <v>72980</v>
      </c>
    </row>
    <row r="57" spans="1:64" s="36" customFormat="1" ht="12" customHeight="1" x14ac:dyDescent="0.2">
      <c r="A57" s="237">
        <v>5</v>
      </c>
      <c r="B57" s="43">
        <f>'BAR BB| Open rates'!B57*0.82</f>
        <v>73800</v>
      </c>
      <c r="C57" s="43">
        <f>'BAR BB| Open rates'!C57*0.82</f>
        <v>73800</v>
      </c>
      <c r="D57" s="43">
        <f>'BAR BB| Open rates'!D57*0.82</f>
        <v>73800</v>
      </c>
      <c r="E57" s="43">
        <f>'BAR BB| Open rates'!E57*0.82</f>
        <v>73800</v>
      </c>
      <c r="F57" s="43">
        <f>'BAR BB| Open rates'!F57*0.82</f>
        <v>73800</v>
      </c>
      <c r="G57" s="43">
        <f>'BAR BB| Open rates'!G57*0.82</f>
        <v>73800</v>
      </c>
      <c r="H57" s="43">
        <f>'BAR BB| Open rates'!H57*0.82</f>
        <v>73800</v>
      </c>
      <c r="I57" s="43">
        <f>'BAR BB| Open rates'!I57*0.82</f>
        <v>73800</v>
      </c>
      <c r="J57" s="43">
        <f>'BAR BB| Open rates'!J57*0.82</f>
        <v>73800</v>
      </c>
      <c r="K57" s="43">
        <f>'BAR BB| Open rates'!K57*0.82</f>
        <v>73800</v>
      </c>
      <c r="L57" s="43">
        <f>'BAR BB| Open rates'!L57*0.82</f>
        <v>73800</v>
      </c>
      <c r="M57" s="43">
        <f>'BAR BB| Open rates'!M57*0.82</f>
        <v>73800</v>
      </c>
      <c r="N57" s="43">
        <f>'BAR BB| Open rates'!N57*0.82</f>
        <v>73800</v>
      </c>
      <c r="O57" s="43">
        <f>'BAR BB| Open rates'!O57*0.82</f>
        <v>73800</v>
      </c>
      <c r="P57" s="43">
        <f>'BAR BB| Open rates'!P57*0.82</f>
        <v>73800</v>
      </c>
      <c r="Q57" s="43">
        <f>'BAR BB| Open rates'!Q57*0.82</f>
        <v>73800</v>
      </c>
      <c r="R57" s="43">
        <f>'BAR BB| Open rates'!R57*0.82</f>
        <v>73800</v>
      </c>
      <c r="S57" s="43">
        <f>'BAR BB| Open rates'!S57*0.82</f>
        <v>73800</v>
      </c>
      <c r="T57" s="43">
        <f>'BAR BB| Open rates'!T57*0.82</f>
        <v>73800</v>
      </c>
      <c r="U57" s="43">
        <f>'BAR BB| Open rates'!U57*0.82</f>
        <v>73800</v>
      </c>
      <c r="V57" s="43">
        <f>'BAR BB| Open rates'!V57*0.82</f>
        <v>73800</v>
      </c>
      <c r="W57" s="43">
        <f>'BAR BB| Open rates'!W57*0.82</f>
        <v>73800</v>
      </c>
      <c r="X57" s="43">
        <f>'BAR BB| Open rates'!X57*0.82</f>
        <v>73800</v>
      </c>
      <c r="Y57" s="43">
        <f>'BAR BB| Open rates'!Y57*0.82</f>
        <v>272240</v>
      </c>
      <c r="Z57" s="43">
        <f>'BAR BB| Open rates'!Z57*0.82</f>
        <v>272240</v>
      </c>
      <c r="AA57" s="43">
        <f>'BAR BB| Open rates'!AA57*0.82</f>
        <v>272240</v>
      </c>
      <c r="AB57" s="43">
        <f>'BAR BB| Open rates'!AB57*0.82</f>
        <v>272240</v>
      </c>
      <c r="AC57" s="43">
        <f>'BAR BB| Open rates'!AC57*0.82</f>
        <v>272240</v>
      </c>
      <c r="AD57" s="43">
        <f>'BAR BB| Open rates'!AD57*0.82</f>
        <v>272240</v>
      </c>
      <c r="AE57" s="43">
        <f>'BAR BB| Open rates'!AE57*0.82</f>
        <v>91840</v>
      </c>
      <c r="AF57" s="43">
        <f>'BAR BB| Open rates'!AF57*0.82</f>
        <v>91840</v>
      </c>
      <c r="AG57" s="43">
        <f>'BAR BB| Open rates'!AG57*0.82</f>
        <v>91840</v>
      </c>
      <c r="AH57" s="43">
        <f>'BAR BB| Open rates'!AH57*0.82</f>
        <v>91840</v>
      </c>
      <c r="AI57" s="43">
        <f>'BAR BB| Open rates'!AI57*0.82</f>
        <v>91840</v>
      </c>
      <c r="AJ57" s="43">
        <f>'BAR BB| Open rates'!AJ57*0.82</f>
        <v>91840</v>
      </c>
      <c r="AK57" s="43">
        <f>'BAR BB| Open rates'!AK57*0.82</f>
        <v>91840</v>
      </c>
      <c r="AL57" s="43">
        <f>'BAR BB| Open rates'!AL57*0.82</f>
        <v>91840</v>
      </c>
      <c r="AM57" s="43">
        <f>'BAR BB| Open rates'!AM57*0.82</f>
        <v>91840.819999999992</v>
      </c>
      <c r="AN57" s="43">
        <f>'BAR BB| Open rates'!AN57*0.82</f>
        <v>91840</v>
      </c>
      <c r="AO57" s="43">
        <f>'BAR BB| Open rates'!AO57*0.82</f>
        <v>91840</v>
      </c>
      <c r="AP57" s="43">
        <f>'BAR BB| Open rates'!AP57*0.82</f>
        <v>132840</v>
      </c>
      <c r="AQ57" s="43">
        <f>'BAR BB| Open rates'!AQ57*0.82</f>
        <v>132840.81999999998</v>
      </c>
      <c r="AR57" s="43">
        <f>'BAR BB| Open rates'!AR57*0.82</f>
        <v>132840</v>
      </c>
      <c r="AS57" s="43">
        <f>'BAR BB| Open rates'!AS57*0.82</f>
        <v>132840</v>
      </c>
      <c r="AT57" s="43">
        <f>'BAR BB| Open rates'!AT57*0.82</f>
        <v>132840</v>
      </c>
      <c r="AU57" s="43">
        <f>'BAR BB| Open rates'!AU57*0.82</f>
        <v>132840.81999999998</v>
      </c>
      <c r="AV57" s="43">
        <f>'BAR BB| Open rates'!AV57*0.82</f>
        <v>177940</v>
      </c>
      <c r="AW57" s="43">
        <f>'BAR BB| Open rates'!AW57*0.82</f>
        <v>91839.18</v>
      </c>
      <c r="AX57" s="43">
        <f>'BAR BB| Open rates'!AX57*0.82</f>
        <v>91840</v>
      </c>
      <c r="AY57" s="43">
        <f>'BAR BB| Open rates'!AY57*0.82</f>
        <v>91840</v>
      </c>
      <c r="AZ57" s="43">
        <f>'BAR BB| Open rates'!AZ57*0.82</f>
        <v>91840</v>
      </c>
      <c r="BA57" s="43">
        <f>'BAR BB| Open rates'!BA57*0.82</f>
        <v>91840</v>
      </c>
      <c r="BB57" s="43">
        <f>'BAR BB| Open rates'!BB57*0.82</f>
        <v>91840</v>
      </c>
      <c r="BC57" s="43">
        <f>'BAR BB| Open rates'!BC57*0.82</f>
        <v>91840</v>
      </c>
      <c r="BD57" s="43">
        <f>'BAR BB| Open rates'!BD57*0.82</f>
        <v>91840</v>
      </c>
      <c r="BE57" s="43">
        <f>'BAR BB| Open rates'!BE57*0.82</f>
        <v>75440</v>
      </c>
      <c r="BF57" s="43">
        <f>'BAR BB| Open rates'!BF57*0.82</f>
        <v>75440</v>
      </c>
      <c r="BG57" s="43">
        <f>'BAR BB| Open rates'!BG57*0.82</f>
        <v>75440</v>
      </c>
      <c r="BH57" s="43">
        <f>'BAR BB| Open rates'!BH57*0.82</f>
        <v>75440</v>
      </c>
      <c r="BI57" s="43">
        <f>'BAR BB| Open rates'!BI57*0.82</f>
        <v>75440</v>
      </c>
      <c r="BJ57" s="43">
        <f>'BAR BB| Open rates'!BJ57*0.82</f>
        <v>75440</v>
      </c>
      <c r="BK57" s="43">
        <f>'BAR BB| Open rates'!BK57*0.82</f>
        <v>75440</v>
      </c>
      <c r="BL57" s="43">
        <f>'BAR BB| Open rates'!BL57*0.82</f>
        <v>75440</v>
      </c>
    </row>
    <row r="58" spans="1:64" s="36" customFormat="1" ht="12.75" customHeight="1" x14ac:dyDescent="0.2">
      <c r="A58" s="237">
        <v>6</v>
      </c>
      <c r="B58" s="43">
        <f>'BAR BB| Open rates'!B58*0.82</f>
        <v>75850</v>
      </c>
      <c r="C58" s="43">
        <f>'BAR BB| Open rates'!C58*0.82</f>
        <v>75850</v>
      </c>
      <c r="D58" s="43">
        <f>'BAR BB| Open rates'!D58*0.82</f>
        <v>75850</v>
      </c>
      <c r="E58" s="43">
        <f>'BAR BB| Open rates'!E58*0.82</f>
        <v>75850</v>
      </c>
      <c r="F58" s="43">
        <f>'BAR BB| Open rates'!F58*0.82</f>
        <v>75850</v>
      </c>
      <c r="G58" s="43">
        <f>'BAR BB| Open rates'!G58*0.82</f>
        <v>75850</v>
      </c>
      <c r="H58" s="43">
        <f>'BAR BB| Open rates'!H58*0.82</f>
        <v>75850</v>
      </c>
      <c r="I58" s="43">
        <f>'BAR BB| Open rates'!I58*0.82</f>
        <v>75850</v>
      </c>
      <c r="J58" s="43">
        <f>'BAR BB| Open rates'!J58*0.82</f>
        <v>75850</v>
      </c>
      <c r="K58" s="43">
        <f>'BAR BB| Open rates'!K58*0.82</f>
        <v>75850</v>
      </c>
      <c r="L58" s="43">
        <f>'BAR BB| Open rates'!L58*0.82</f>
        <v>75850</v>
      </c>
      <c r="M58" s="43">
        <f>'BAR BB| Open rates'!M58*0.82</f>
        <v>75850</v>
      </c>
      <c r="N58" s="43">
        <f>'BAR BB| Open rates'!N58*0.82</f>
        <v>75850</v>
      </c>
      <c r="O58" s="43">
        <f>'BAR BB| Open rates'!O58*0.82</f>
        <v>75850</v>
      </c>
      <c r="P58" s="43">
        <f>'BAR BB| Open rates'!P58*0.82</f>
        <v>75850</v>
      </c>
      <c r="Q58" s="43">
        <f>'BAR BB| Open rates'!Q58*0.82</f>
        <v>75850</v>
      </c>
      <c r="R58" s="43">
        <f>'BAR BB| Open rates'!R58*0.82</f>
        <v>75850</v>
      </c>
      <c r="S58" s="43">
        <f>'BAR BB| Open rates'!S58*0.82</f>
        <v>75850</v>
      </c>
      <c r="T58" s="43">
        <f>'BAR BB| Open rates'!T58*0.82</f>
        <v>75850</v>
      </c>
      <c r="U58" s="43">
        <f>'BAR BB| Open rates'!U58*0.82</f>
        <v>75850</v>
      </c>
      <c r="V58" s="43">
        <f>'BAR BB| Open rates'!V58*0.82</f>
        <v>75850</v>
      </c>
      <c r="W58" s="43">
        <f>'BAR BB| Open rates'!W58*0.82</f>
        <v>75850</v>
      </c>
      <c r="X58" s="43">
        <f>'BAR BB| Open rates'!X58*0.82</f>
        <v>75850</v>
      </c>
      <c r="Y58" s="43">
        <f>'BAR BB| Open rates'!Y58*0.82</f>
        <v>274700</v>
      </c>
      <c r="Z58" s="43">
        <f>'BAR BB| Open rates'!Z58*0.82</f>
        <v>274700</v>
      </c>
      <c r="AA58" s="43">
        <f>'BAR BB| Open rates'!AA58*0.82</f>
        <v>274700</v>
      </c>
      <c r="AB58" s="43">
        <f>'BAR BB| Open rates'!AB58*0.82</f>
        <v>274700</v>
      </c>
      <c r="AC58" s="43">
        <f>'BAR BB| Open rates'!AC58*0.82</f>
        <v>274700</v>
      </c>
      <c r="AD58" s="43">
        <f>'BAR BB| Open rates'!AD58*0.82</f>
        <v>274700</v>
      </c>
      <c r="AE58" s="43">
        <f>'BAR BB| Open rates'!AE58*0.82</f>
        <v>94300</v>
      </c>
      <c r="AF58" s="43">
        <f>'BAR BB| Open rates'!AF58*0.82</f>
        <v>94300</v>
      </c>
      <c r="AG58" s="43">
        <f>'BAR BB| Open rates'!AG58*0.82</f>
        <v>94300</v>
      </c>
      <c r="AH58" s="43">
        <f>'BAR BB| Open rates'!AH58*0.82</f>
        <v>94300</v>
      </c>
      <c r="AI58" s="43">
        <f>'BAR BB| Open rates'!AI58*0.82</f>
        <v>94300</v>
      </c>
      <c r="AJ58" s="43">
        <f>'BAR BB| Open rates'!AJ58*0.82</f>
        <v>94300</v>
      </c>
      <c r="AK58" s="43">
        <f>'BAR BB| Open rates'!AK58*0.82</f>
        <v>94300</v>
      </c>
      <c r="AL58" s="43">
        <f>'BAR BB| Open rates'!AL58*0.82</f>
        <v>94300</v>
      </c>
      <c r="AM58" s="43">
        <f>'BAR BB| Open rates'!AM58*0.82</f>
        <v>94300.819999999992</v>
      </c>
      <c r="AN58" s="43">
        <f>'BAR BB| Open rates'!AN58*0.82</f>
        <v>94300</v>
      </c>
      <c r="AO58" s="43">
        <f>'BAR BB| Open rates'!AO58*0.82</f>
        <v>94300</v>
      </c>
      <c r="AP58" s="43">
        <f>'BAR BB| Open rates'!AP58*0.82</f>
        <v>135300</v>
      </c>
      <c r="AQ58" s="43">
        <f>'BAR BB| Open rates'!AQ58*0.82</f>
        <v>135300.81999999998</v>
      </c>
      <c r="AR58" s="43">
        <f>'BAR BB| Open rates'!AR58*0.82</f>
        <v>135300</v>
      </c>
      <c r="AS58" s="43">
        <f>'BAR BB| Open rates'!AS58*0.82</f>
        <v>135300</v>
      </c>
      <c r="AT58" s="43">
        <f>'BAR BB| Open rates'!AT58*0.82</f>
        <v>135300</v>
      </c>
      <c r="AU58" s="43">
        <f>'BAR BB| Open rates'!AU58*0.82</f>
        <v>135300.81999999998</v>
      </c>
      <c r="AV58" s="43">
        <f>'BAR BB| Open rates'!AV58*0.82</f>
        <v>180400</v>
      </c>
      <c r="AW58" s="43">
        <f>'BAR BB| Open rates'!AW58*0.82</f>
        <v>94299.18</v>
      </c>
      <c r="AX58" s="43">
        <f>'BAR BB| Open rates'!AX58*0.82</f>
        <v>94300</v>
      </c>
      <c r="AY58" s="43">
        <f>'BAR BB| Open rates'!AY58*0.82</f>
        <v>94300</v>
      </c>
      <c r="AZ58" s="43">
        <f>'BAR BB| Open rates'!AZ58*0.82</f>
        <v>94300</v>
      </c>
      <c r="BA58" s="43">
        <f>'BAR BB| Open rates'!BA58*0.82</f>
        <v>94300</v>
      </c>
      <c r="BB58" s="43">
        <f>'BAR BB| Open rates'!BB58*0.82</f>
        <v>94300</v>
      </c>
      <c r="BC58" s="43">
        <f>'BAR BB| Open rates'!BC58*0.82</f>
        <v>94300</v>
      </c>
      <c r="BD58" s="43">
        <f>'BAR BB| Open rates'!BD58*0.82</f>
        <v>94300</v>
      </c>
      <c r="BE58" s="43">
        <f>'BAR BB| Open rates'!BE58*0.82</f>
        <v>77900</v>
      </c>
      <c r="BF58" s="43">
        <f>'BAR BB| Open rates'!BF58*0.82</f>
        <v>77900</v>
      </c>
      <c r="BG58" s="43">
        <f>'BAR BB| Open rates'!BG58*0.82</f>
        <v>77900</v>
      </c>
      <c r="BH58" s="43">
        <f>'BAR BB| Open rates'!BH58*0.82</f>
        <v>77900</v>
      </c>
      <c r="BI58" s="43">
        <f>'BAR BB| Open rates'!BI58*0.82</f>
        <v>77900</v>
      </c>
      <c r="BJ58" s="43">
        <f>'BAR BB| Open rates'!BJ58*0.82</f>
        <v>77900</v>
      </c>
      <c r="BK58" s="43">
        <f>'BAR BB| Open rates'!BK58*0.82</f>
        <v>77900</v>
      </c>
      <c r="BL58" s="43">
        <f>'BAR BB| Open rates'!BL58*0.82</f>
        <v>77900</v>
      </c>
    </row>
    <row r="59" spans="1:64" s="36" customFormat="1" ht="12" customHeight="1" x14ac:dyDescent="0.2">
      <c r="A59" s="89"/>
    </row>
    <row r="60" spans="1:64" s="36" customFormat="1" ht="12" customHeight="1" x14ac:dyDescent="0.2">
      <c r="A60" s="89"/>
    </row>
    <row r="61" spans="1:64" s="36" customFormat="1" ht="12" customHeight="1" x14ac:dyDescent="0.2">
      <c r="A61" s="330" t="s">
        <v>172</v>
      </c>
    </row>
    <row r="62" spans="1:64" s="36" customFormat="1" ht="12" customHeight="1" x14ac:dyDescent="0.2">
      <c r="A62" s="330"/>
    </row>
    <row r="63" spans="1:64" s="36" customFormat="1" ht="12" customHeight="1" x14ac:dyDescent="0.2"/>
    <row r="64" spans="1:64"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34" t="s">
        <v>422</v>
      </c>
    </row>
    <row r="74" spans="1:1" x14ac:dyDescent="0.2">
      <c r="A74" s="335"/>
    </row>
    <row r="75" spans="1:1" x14ac:dyDescent="0.2">
      <c r="A75" s="335"/>
    </row>
    <row r="76" spans="1:1" ht="196.5" customHeight="1" x14ac:dyDescent="0.2">
      <c r="A76" s="335"/>
    </row>
    <row r="77" spans="1:1" ht="68.25" customHeight="1" thickBot="1" x14ac:dyDescent="0.25">
      <c r="A77" s="336"/>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30" t="s">
        <v>172</v>
      </c>
    </row>
    <row r="17" spans="1:8" x14ac:dyDescent="0.2">
      <c r="A17" s="330"/>
    </row>
    <row r="18" spans="1:8" x14ac:dyDescent="0.2">
      <c r="A18" s="89"/>
    </row>
    <row r="19" spans="1:8" s="154" customFormat="1" ht="12.75" customHeight="1" x14ac:dyDescent="0.2">
      <c r="A19" s="351" t="s">
        <v>223</v>
      </c>
      <c r="B19" s="352"/>
      <c r="C19" s="352"/>
      <c r="D19" s="352"/>
      <c r="E19" s="352"/>
      <c r="F19" s="352"/>
      <c r="G19" s="352"/>
      <c r="H19" s="352"/>
    </row>
    <row r="20" spans="1:8" s="154" customFormat="1" ht="19.5" customHeight="1" x14ac:dyDescent="0.2">
      <c r="A20" s="351"/>
      <c r="B20" s="352"/>
      <c r="C20" s="352"/>
      <c r="D20" s="352"/>
      <c r="E20" s="352"/>
      <c r="F20" s="352"/>
      <c r="G20" s="352"/>
      <c r="H20" s="352"/>
    </row>
    <row r="21" spans="1:8" s="154" customFormat="1" ht="18" customHeight="1" x14ac:dyDescent="0.2">
      <c r="A21" s="351"/>
      <c r="B21" s="352"/>
      <c r="C21" s="352"/>
      <c r="D21" s="352"/>
      <c r="E21" s="352"/>
      <c r="F21" s="352"/>
      <c r="G21" s="352"/>
      <c r="H21" s="352"/>
    </row>
    <row r="22" spans="1:8" s="154" customFormat="1" ht="12.75" customHeight="1" x14ac:dyDescent="0.2">
      <c r="A22" s="351"/>
      <c r="B22" s="352"/>
      <c r="C22" s="352"/>
      <c r="D22" s="352"/>
      <c r="E22" s="352"/>
      <c r="F22" s="352"/>
      <c r="G22" s="352"/>
      <c r="H22" s="352"/>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N146"/>
  <sheetViews>
    <sheetView topLeftCell="A7" workbookViewId="0">
      <pane xSplit="1" topLeftCell="B1" activePane="topRight" state="frozen"/>
      <selection activeCell="A10" sqref="A10"/>
      <selection pane="topRight" activeCell="B7" sqref="B7"/>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0" ht="24" x14ac:dyDescent="0.2">
      <c r="A1" s="180" t="s">
        <v>61</v>
      </c>
    </row>
    <row r="2" spans="1:40" ht="24" x14ac:dyDescent="0.2">
      <c r="A2" s="177" t="s">
        <v>191</v>
      </c>
    </row>
    <row r="3" spans="1:40" x14ac:dyDescent="0.2">
      <c r="A3" s="167" t="s">
        <v>344</v>
      </c>
    </row>
    <row r="4" spans="1:40" ht="21.75" customHeight="1" x14ac:dyDescent="0.2">
      <c r="A4" s="88" t="s">
        <v>62</v>
      </c>
      <c r="B4" s="115">
        <f>'BAR BB| Open rates'!U3</f>
        <v>46003</v>
      </c>
      <c r="C4" s="115">
        <f>'BAR BB| Open rates'!V3</f>
        <v>46004</v>
      </c>
      <c r="D4" s="115">
        <f>'BAR BB| Open rates'!W3</f>
        <v>46010</v>
      </c>
      <c r="E4" s="115">
        <f>'BAR BB| Open rates'!X3</f>
        <v>46017</v>
      </c>
      <c r="F4" s="115">
        <f>'BAR BB| Open rates'!Y3</f>
        <v>46020</v>
      </c>
      <c r="G4" s="115">
        <f>'BAR BB| Open rates'!Z3</f>
        <v>46021</v>
      </c>
      <c r="H4" s="115">
        <f>'BAR BB| Open rates'!AA3</f>
        <v>46022</v>
      </c>
      <c r="I4" s="115">
        <f>'BAR BB| Open rates'!AB3</f>
        <v>46023</v>
      </c>
      <c r="J4" s="115">
        <f>'BAR BB| Open rates'!AC3</f>
        <v>46028</v>
      </c>
      <c r="K4" s="115">
        <f>'BAR BB| Open rates'!AD3</f>
        <v>46030</v>
      </c>
      <c r="L4" s="115">
        <f>'BAR BB| Open rates'!AE3</f>
        <v>46031</v>
      </c>
      <c r="M4" s="115">
        <f>'BAR BB| Open rates'!AF3</f>
        <v>46032</v>
      </c>
      <c r="N4" s="115">
        <f>'BAR BB| Open rates'!AG3</f>
        <v>46033</v>
      </c>
      <c r="O4" s="115">
        <f>'BAR BB| Open rates'!AH3</f>
        <v>46038</v>
      </c>
      <c r="P4" s="115">
        <f>'BAR BB| Open rates'!AI3</f>
        <v>45675</v>
      </c>
      <c r="Q4" s="115">
        <f>'BAR BB| Open rates'!AJ3</f>
        <v>46041</v>
      </c>
      <c r="R4" s="115">
        <f>'BAR BB| Open rates'!AK3</f>
        <v>46045</v>
      </c>
      <c r="S4" s="115">
        <f>'BAR BB| Open rates'!AL3</f>
        <v>46047</v>
      </c>
      <c r="T4" s="115">
        <f>'BAR BB| Open rates'!AM3</f>
        <v>46049</v>
      </c>
      <c r="U4" s="115">
        <f>'BAR BB| Open rates'!AN3</f>
        <v>46052</v>
      </c>
      <c r="V4" s="115">
        <f>'BAR BB| Open rates'!AO3</f>
        <v>46054</v>
      </c>
      <c r="W4" s="115">
        <f>'BAR BB| Open rates'!AP3</f>
        <v>46056</v>
      </c>
      <c r="X4" s="115">
        <f>'BAR BB| Open rates'!AQ3</f>
        <v>46058</v>
      </c>
      <c r="Y4" s="115">
        <f>'BAR BB| Open rates'!AR3</f>
        <v>46059</v>
      </c>
      <c r="Z4" s="115">
        <f>'BAR BB| Open rates'!AS3</f>
        <v>46061</v>
      </c>
      <c r="AA4" s="115">
        <f>'BAR BB| Open rates'!AT3</f>
        <v>46066</v>
      </c>
      <c r="AB4" s="115">
        <f>'BAR BB| Open rates'!AU3</f>
        <v>46068</v>
      </c>
      <c r="AC4" s="115">
        <f>'BAR BB| Open rates'!AV3</f>
        <v>46072</v>
      </c>
      <c r="AD4" s="115">
        <f>'BAR BB| Open rates'!AW3</f>
        <v>46077</v>
      </c>
      <c r="AE4" s="115">
        <f>'BAR BB| Open rates'!AX3</f>
        <v>46078</v>
      </c>
      <c r="AF4" s="115">
        <f>'BAR BB| Open rates'!AY3</f>
        <v>46082</v>
      </c>
      <c r="AG4" s="115">
        <f>'BAR BB| Open rates'!AZ3</f>
        <v>46087</v>
      </c>
      <c r="AH4" s="115">
        <f>'BAR BB| Open rates'!BA3</f>
        <v>46091</v>
      </c>
      <c r="AI4" s="115">
        <f>'BAR BB| Open rates'!BB3</f>
        <v>46096</v>
      </c>
      <c r="AJ4" s="115">
        <f>'BAR BB| Open rates'!BC3</f>
        <v>46101</v>
      </c>
      <c r="AK4" s="115">
        <f>'BAR BB| Open rates'!BD3</f>
        <v>46103</v>
      </c>
      <c r="AL4" s="115">
        <f>'BAR BB| Open rates'!BE3</f>
        <v>46113</v>
      </c>
      <c r="AM4" s="115">
        <f>'BAR BB| Open rates'!BF3</f>
        <v>46118</v>
      </c>
      <c r="AN4" s="115">
        <f>'BAR BB| Open rates'!BG3</f>
        <v>46124</v>
      </c>
    </row>
    <row r="5" spans="1:40" ht="21.75" customHeight="1" x14ac:dyDescent="0.2">
      <c r="A5" s="104"/>
      <c r="B5" s="115">
        <f>'BAR BB| Open rates'!U4</f>
        <v>46003</v>
      </c>
      <c r="C5" s="115">
        <f>'BAR BB| Open rates'!V4</f>
        <v>46009</v>
      </c>
      <c r="D5" s="115">
        <f>'BAR BB| Open rates'!W4</f>
        <v>46016</v>
      </c>
      <c r="E5" s="115">
        <f>'BAR BB| Open rates'!X4</f>
        <v>46019</v>
      </c>
      <c r="F5" s="115">
        <f>'BAR BB| Open rates'!Y4</f>
        <v>46020</v>
      </c>
      <c r="G5" s="115">
        <f>'BAR BB| Open rates'!Z4</f>
        <v>46021</v>
      </c>
      <c r="H5" s="115">
        <f>'BAR BB| Open rates'!AA4</f>
        <v>46022</v>
      </c>
      <c r="I5" s="115">
        <f>'BAR BB| Open rates'!AB4</f>
        <v>46027</v>
      </c>
      <c r="J5" s="115">
        <f>'BAR BB| Open rates'!AC4</f>
        <v>46029</v>
      </c>
      <c r="K5" s="115">
        <f>'BAR BB| Open rates'!AD4</f>
        <v>46030</v>
      </c>
      <c r="L5" s="115">
        <f>'BAR BB| Open rates'!AE4</f>
        <v>46031</v>
      </c>
      <c r="M5" s="115">
        <f>'BAR BB| Open rates'!AF4</f>
        <v>46032</v>
      </c>
      <c r="N5" s="115">
        <f>'BAR BB| Open rates'!AG4</f>
        <v>46037</v>
      </c>
      <c r="O5" s="115">
        <f>'BAR BB| Open rates'!AH4</f>
        <v>46039</v>
      </c>
      <c r="P5" s="115">
        <f>'BAR BB| Open rates'!AI4</f>
        <v>45675</v>
      </c>
      <c r="Q5" s="115">
        <f>'BAR BB| Open rates'!AJ4</f>
        <v>46044</v>
      </c>
      <c r="R5" s="115">
        <f>'BAR BB| Open rates'!AK4</f>
        <v>46046</v>
      </c>
      <c r="S5" s="115">
        <f>'BAR BB| Open rates'!AL4</f>
        <v>46048</v>
      </c>
      <c r="T5" s="115">
        <f>'BAR BB| Open rates'!AM4</f>
        <v>46051</v>
      </c>
      <c r="U5" s="115">
        <f>'BAR BB| Open rates'!AN4</f>
        <v>46053</v>
      </c>
      <c r="V5" s="115">
        <f>'BAR BB| Open rates'!AO4</f>
        <v>46055</v>
      </c>
      <c r="W5" s="115">
        <f>'BAR BB| Open rates'!AP4</f>
        <v>46057</v>
      </c>
      <c r="X5" s="115">
        <f>'BAR BB| Open rates'!AQ4</f>
        <v>46058</v>
      </c>
      <c r="Y5" s="115">
        <f>'BAR BB| Open rates'!AR4</f>
        <v>46060</v>
      </c>
      <c r="Z5" s="115">
        <f>'BAR BB| Open rates'!AS4</f>
        <v>46065</v>
      </c>
      <c r="AA5" s="115">
        <f>'BAR BB| Open rates'!AT4</f>
        <v>46067</v>
      </c>
      <c r="AB5" s="115">
        <f>'BAR BB| Open rates'!AU4</f>
        <v>46071</v>
      </c>
      <c r="AC5" s="115">
        <f>'BAR BB| Open rates'!AV4</f>
        <v>46076</v>
      </c>
      <c r="AD5" s="115">
        <f>'BAR BB| Open rates'!AW4</f>
        <v>46077</v>
      </c>
      <c r="AE5" s="115">
        <f>'BAR BB| Open rates'!AX4</f>
        <v>46081</v>
      </c>
      <c r="AF5" s="115">
        <f>'BAR BB| Open rates'!AY4</f>
        <v>46086</v>
      </c>
      <c r="AG5" s="115">
        <f>'BAR BB| Open rates'!AZ4</f>
        <v>46090</v>
      </c>
      <c r="AH5" s="115">
        <f>'BAR BB| Open rates'!BA4</f>
        <v>46095</v>
      </c>
      <c r="AI5" s="115">
        <f>'BAR BB| Open rates'!BB4</f>
        <v>46100</v>
      </c>
      <c r="AJ5" s="115">
        <f>'BAR BB| Open rates'!BC4</f>
        <v>46102</v>
      </c>
      <c r="AK5" s="115">
        <f>'BAR BB| Open rates'!BD4</f>
        <v>46112</v>
      </c>
      <c r="AL5" s="115">
        <f>'BAR BB| Open rates'!BE4</f>
        <v>46117</v>
      </c>
      <c r="AM5" s="115">
        <f>'BAR BB| Open rates'!BF4</f>
        <v>46123</v>
      </c>
      <c r="AN5" s="115">
        <f>'BAR BB| Open rates'!BG4</f>
        <v>46124</v>
      </c>
    </row>
    <row r="6" spans="1:40" x14ac:dyDescent="0.2">
      <c r="A6" s="145"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row>
    <row r="7" spans="1:40" x14ac:dyDescent="0.2">
      <c r="A7" s="145">
        <v>1</v>
      </c>
      <c r="B7" s="181">
        <f>'BAR BB| Open rates'!U6*0.9</f>
        <v>13410</v>
      </c>
      <c r="C7" s="181">
        <f>'BAR BB| Open rates'!V6*0.9</f>
        <v>13410</v>
      </c>
      <c r="D7" s="181">
        <f>'BAR BB| Open rates'!W6*0.9</f>
        <v>16920</v>
      </c>
      <c r="E7" s="181">
        <f>'BAR BB| Open rates'!X6*0.9</f>
        <v>23220</v>
      </c>
      <c r="F7" s="181">
        <f>'BAR BB| Open rates'!Y6*0.9</f>
        <v>35910</v>
      </c>
      <c r="G7" s="181">
        <f>'BAR BB| Open rates'!Z6*0.9</f>
        <v>53820</v>
      </c>
      <c r="H7" s="181">
        <f>'BAR BB| Open rates'!AA6*0.9</f>
        <v>62820</v>
      </c>
      <c r="I7" s="181">
        <f>'BAR BB| Open rates'!AB6*0.9</f>
        <v>71910</v>
      </c>
      <c r="J7" s="181">
        <f>'BAR BB| Open rates'!AC6*0.9</f>
        <v>65250</v>
      </c>
      <c r="K7" s="181">
        <f>'BAR BB| Open rates'!AD6*0.9</f>
        <v>62820</v>
      </c>
      <c r="L7" s="181">
        <f>'BAR BB| Open rates'!AE6*0.9</f>
        <v>62820</v>
      </c>
      <c r="M7" s="181">
        <f>'BAR BB| Open rates'!AF6*0.9</f>
        <v>53820</v>
      </c>
      <c r="N7" s="181">
        <f>'BAR BB| Open rates'!AG6*0.9</f>
        <v>20520</v>
      </c>
      <c r="O7" s="181">
        <f>'BAR BB| Open rates'!AH6*0.9</f>
        <v>25020</v>
      </c>
      <c r="P7" s="181">
        <f>'BAR BB| Open rates'!AI6*0.9</f>
        <v>23220</v>
      </c>
      <c r="Q7" s="181">
        <f>'BAR BB| Open rates'!AJ6*0.9</f>
        <v>20520</v>
      </c>
      <c r="R7" s="181">
        <f>'BAR BB| Open rates'!AK6*0.9</f>
        <v>23220</v>
      </c>
      <c r="S7" s="181">
        <f>'BAR BB| Open rates'!AL6*0.9</f>
        <v>20520</v>
      </c>
      <c r="T7" s="181">
        <f>'BAR BB| Open rates'!AM6*0.9</f>
        <v>23220</v>
      </c>
      <c r="U7" s="181">
        <f>'BAR BB| Open rates'!AN6*0.9</f>
        <v>29520</v>
      </c>
      <c r="V7" s="181">
        <f>'BAR BB| Open rates'!AO6*0.9</f>
        <v>32220</v>
      </c>
      <c r="W7" s="181">
        <f>'BAR BB| Open rates'!AP6*0.9</f>
        <v>32220</v>
      </c>
      <c r="X7" s="181">
        <f>'BAR BB| Open rates'!AQ6*0.9</f>
        <v>32220</v>
      </c>
      <c r="Y7" s="181">
        <f>'BAR BB| Open rates'!AR6*0.9</f>
        <v>34830</v>
      </c>
      <c r="Z7" s="181">
        <f>'BAR BB| Open rates'!AS6*0.9</f>
        <v>32220</v>
      </c>
      <c r="AA7" s="181">
        <f>'BAR BB| Open rates'!AT6*0.9</f>
        <v>34830</v>
      </c>
      <c r="AB7" s="181">
        <f>'BAR BB| Open rates'!AU6*0.9</f>
        <v>32220</v>
      </c>
      <c r="AC7" s="181">
        <f>'BAR BB| Open rates'!AV6*0.9</f>
        <v>46980</v>
      </c>
      <c r="AD7" s="181">
        <f>'BAR BB| Open rates'!AW6*0.9</f>
        <v>43740</v>
      </c>
      <c r="AE7" s="181">
        <f>'BAR BB| Open rates'!AX6*0.9</f>
        <v>26820</v>
      </c>
      <c r="AF7" s="181">
        <f>'BAR BB| Open rates'!AY6*0.9</f>
        <v>23220</v>
      </c>
      <c r="AG7" s="181">
        <f>'BAR BB| Open rates'!AZ6*0.9</f>
        <v>26820</v>
      </c>
      <c r="AH7" s="181">
        <f>'BAR BB| Open rates'!BA6*0.9</f>
        <v>18720</v>
      </c>
      <c r="AI7" s="181">
        <f>'BAR BB| Open rates'!BB6*0.9</f>
        <v>16920</v>
      </c>
      <c r="AJ7" s="181">
        <f>'BAR BB| Open rates'!BC6*0.9</f>
        <v>18720</v>
      </c>
      <c r="AK7" s="181">
        <f>'BAR BB| Open rates'!BD6*0.9</f>
        <v>16920</v>
      </c>
      <c r="AL7" s="181">
        <f>'BAR BB| Open rates'!BE6*0.9</f>
        <v>14940</v>
      </c>
      <c r="AM7" s="181">
        <f>'BAR BB| Open rates'!BF6*0.9</f>
        <v>13410</v>
      </c>
      <c r="AN7" s="181">
        <f>'BAR BB| Open rates'!BG6*0.9</f>
        <v>11610</v>
      </c>
    </row>
    <row r="8" spans="1:40" x14ac:dyDescent="0.2">
      <c r="A8" s="145">
        <v>2</v>
      </c>
      <c r="B8" s="181">
        <f>'BAR BB| Open rates'!U7*0.9</f>
        <v>15660</v>
      </c>
      <c r="C8" s="181">
        <f>'BAR BB| Open rates'!V7*0.9</f>
        <v>15660</v>
      </c>
      <c r="D8" s="181">
        <f>'BAR BB| Open rates'!W7*0.9</f>
        <v>19170</v>
      </c>
      <c r="E8" s="181">
        <f>'BAR BB| Open rates'!X7*0.9</f>
        <v>25920</v>
      </c>
      <c r="F8" s="181">
        <f>'BAR BB| Open rates'!Y7*0.9</f>
        <v>38610</v>
      </c>
      <c r="G8" s="181">
        <f>'BAR BB| Open rates'!Z7*0.9</f>
        <v>56520</v>
      </c>
      <c r="H8" s="181">
        <f>'BAR BB| Open rates'!AA7*0.9</f>
        <v>65520</v>
      </c>
      <c r="I8" s="181">
        <f>'BAR BB| Open rates'!AB7*0.9</f>
        <v>74610</v>
      </c>
      <c r="J8" s="181">
        <f>'BAR BB| Open rates'!AC7*0.9</f>
        <v>67950</v>
      </c>
      <c r="K8" s="181">
        <f>'BAR BB| Open rates'!AD7*0.9</f>
        <v>65520</v>
      </c>
      <c r="L8" s="181">
        <f>'BAR BB| Open rates'!AE7*0.9</f>
        <v>65520</v>
      </c>
      <c r="M8" s="181">
        <f>'BAR BB| Open rates'!AF7*0.9</f>
        <v>56520</v>
      </c>
      <c r="N8" s="181">
        <f>'BAR BB| Open rates'!AG7*0.9</f>
        <v>23220</v>
      </c>
      <c r="O8" s="181">
        <f>'BAR BB| Open rates'!AH7*0.9</f>
        <v>27720</v>
      </c>
      <c r="P8" s="181">
        <f>'BAR BB| Open rates'!AI7*0.9</f>
        <v>25920</v>
      </c>
      <c r="Q8" s="181">
        <f>'BAR BB| Open rates'!AJ7*0.9</f>
        <v>23220</v>
      </c>
      <c r="R8" s="181">
        <f>'BAR BB| Open rates'!AK7*0.9</f>
        <v>25920</v>
      </c>
      <c r="S8" s="181">
        <f>'BAR BB| Open rates'!AL7*0.9</f>
        <v>23220</v>
      </c>
      <c r="T8" s="181">
        <f>'BAR BB| Open rates'!AM7*0.9</f>
        <v>25920</v>
      </c>
      <c r="U8" s="181">
        <f>'BAR BB| Open rates'!AN7*0.9</f>
        <v>32220</v>
      </c>
      <c r="V8" s="181">
        <f>'BAR BB| Open rates'!AO7*0.9</f>
        <v>34920</v>
      </c>
      <c r="W8" s="181">
        <f>'BAR BB| Open rates'!AP7*0.9</f>
        <v>34920</v>
      </c>
      <c r="X8" s="181">
        <f>'BAR BB| Open rates'!AQ7*0.9</f>
        <v>34920</v>
      </c>
      <c r="Y8" s="181">
        <f>'BAR BB| Open rates'!AR7*0.9</f>
        <v>37530</v>
      </c>
      <c r="Z8" s="181">
        <f>'BAR BB| Open rates'!AS7*0.9</f>
        <v>34920</v>
      </c>
      <c r="AA8" s="181">
        <f>'BAR BB| Open rates'!AT7*0.9</f>
        <v>37530</v>
      </c>
      <c r="AB8" s="181">
        <f>'BAR BB| Open rates'!AU7*0.9</f>
        <v>34920</v>
      </c>
      <c r="AC8" s="181">
        <f>'BAR BB| Open rates'!AV7*0.9</f>
        <v>49680</v>
      </c>
      <c r="AD8" s="181">
        <f>'BAR BB| Open rates'!AW7*0.9</f>
        <v>46440</v>
      </c>
      <c r="AE8" s="181">
        <f>'BAR BB| Open rates'!AX7*0.9</f>
        <v>29520</v>
      </c>
      <c r="AF8" s="181">
        <f>'BAR BB| Open rates'!AY7*0.9</f>
        <v>25920</v>
      </c>
      <c r="AG8" s="181">
        <f>'BAR BB| Open rates'!AZ7*0.9</f>
        <v>29520</v>
      </c>
      <c r="AH8" s="181">
        <f>'BAR BB| Open rates'!BA7*0.9</f>
        <v>21420</v>
      </c>
      <c r="AI8" s="181">
        <f>'BAR BB| Open rates'!BB7*0.9</f>
        <v>19620</v>
      </c>
      <c r="AJ8" s="181">
        <f>'BAR BB| Open rates'!BC7*0.9</f>
        <v>21420</v>
      </c>
      <c r="AK8" s="181">
        <f>'BAR BB| Open rates'!BD7*0.9</f>
        <v>19620</v>
      </c>
      <c r="AL8" s="181">
        <f>'BAR BB| Open rates'!BE7*0.9</f>
        <v>17640</v>
      </c>
      <c r="AM8" s="181">
        <f>'BAR BB| Open rates'!BF7*0.9</f>
        <v>16110</v>
      </c>
      <c r="AN8" s="181">
        <f>'BAR BB| Open rates'!BG7*0.9</f>
        <v>14310</v>
      </c>
    </row>
    <row r="9" spans="1:40" x14ac:dyDescent="0.2">
      <c r="A9" s="145" t="s">
        <v>175</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row>
    <row r="10" spans="1:40" x14ac:dyDescent="0.2">
      <c r="A10" s="145">
        <v>1</v>
      </c>
      <c r="B10" s="181">
        <f>'BAR BB| Open rates'!U9*0.9</f>
        <v>16110</v>
      </c>
      <c r="C10" s="181">
        <f>'BAR BB| Open rates'!V9*0.9</f>
        <v>16110</v>
      </c>
      <c r="D10" s="181">
        <f>'BAR BB| Open rates'!W9*0.9</f>
        <v>19620</v>
      </c>
      <c r="E10" s="181">
        <f>'BAR BB| Open rates'!X9*0.9</f>
        <v>25920</v>
      </c>
      <c r="F10" s="181">
        <f>'BAR BB| Open rates'!Y9*0.9</f>
        <v>44910</v>
      </c>
      <c r="G10" s="181">
        <f>'BAR BB| Open rates'!Z9*0.9</f>
        <v>62820</v>
      </c>
      <c r="H10" s="181">
        <f>'BAR BB| Open rates'!AA9*0.9</f>
        <v>71820</v>
      </c>
      <c r="I10" s="181">
        <f>'BAR BB| Open rates'!AB9*0.9</f>
        <v>80910</v>
      </c>
      <c r="J10" s="181">
        <f>'BAR BB| Open rates'!AC9*0.9</f>
        <v>74250</v>
      </c>
      <c r="K10" s="181">
        <f>'BAR BB| Open rates'!AD9*0.9</f>
        <v>71820</v>
      </c>
      <c r="L10" s="181">
        <f>'BAR BB| Open rates'!AE9*0.9</f>
        <v>65520</v>
      </c>
      <c r="M10" s="181">
        <f>'BAR BB| Open rates'!AF9*0.9</f>
        <v>56520</v>
      </c>
      <c r="N10" s="181">
        <f>'BAR BB| Open rates'!AG9*0.9</f>
        <v>23220</v>
      </c>
      <c r="O10" s="181">
        <f>'BAR BB| Open rates'!AH9*0.9</f>
        <v>27720</v>
      </c>
      <c r="P10" s="181">
        <f>'BAR BB| Open rates'!AI9*0.9</f>
        <v>25920</v>
      </c>
      <c r="Q10" s="181">
        <f>'BAR BB| Open rates'!AJ9*0.9</f>
        <v>23220</v>
      </c>
      <c r="R10" s="181">
        <f>'BAR BB| Open rates'!AK9*0.9</f>
        <v>25920</v>
      </c>
      <c r="S10" s="181">
        <f>'BAR BB| Open rates'!AL9*0.9</f>
        <v>23220</v>
      </c>
      <c r="T10" s="181">
        <f>'BAR BB| Open rates'!AM9*0.9</f>
        <v>25920</v>
      </c>
      <c r="U10" s="181">
        <f>'BAR BB| Open rates'!AN9*0.9</f>
        <v>32220</v>
      </c>
      <c r="V10" s="181">
        <f>'BAR BB| Open rates'!AO9*0.9</f>
        <v>34920</v>
      </c>
      <c r="W10" s="181">
        <f>'BAR BB| Open rates'!AP9*0.9</f>
        <v>34920</v>
      </c>
      <c r="X10" s="181">
        <f>'BAR BB| Open rates'!AQ9*0.9</f>
        <v>34920</v>
      </c>
      <c r="Y10" s="181">
        <f>'BAR BB| Open rates'!AR9*0.9</f>
        <v>37530</v>
      </c>
      <c r="Z10" s="181">
        <f>'BAR BB| Open rates'!AS9*0.9</f>
        <v>34920</v>
      </c>
      <c r="AA10" s="181">
        <f>'BAR BB| Open rates'!AT9*0.9</f>
        <v>37530</v>
      </c>
      <c r="AB10" s="181">
        <f>'BAR BB| Open rates'!AU9*0.9</f>
        <v>34920</v>
      </c>
      <c r="AC10" s="181">
        <f>'BAR BB| Open rates'!AV9*0.9</f>
        <v>49680</v>
      </c>
      <c r="AD10" s="181">
        <f>'BAR BB| Open rates'!AW9*0.9</f>
        <v>46440</v>
      </c>
      <c r="AE10" s="181">
        <f>'BAR BB| Open rates'!AX9*0.9</f>
        <v>29520</v>
      </c>
      <c r="AF10" s="181">
        <f>'BAR BB| Open rates'!AY9*0.9</f>
        <v>25920</v>
      </c>
      <c r="AG10" s="181">
        <f>'BAR BB| Open rates'!AZ9*0.9</f>
        <v>29520</v>
      </c>
      <c r="AH10" s="181">
        <f>'BAR BB| Open rates'!BA9*0.9</f>
        <v>21420</v>
      </c>
      <c r="AI10" s="181">
        <f>'BAR BB| Open rates'!BB9*0.9</f>
        <v>19620</v>
      </c>
      <c r="AJ10" s="181">
        <f>'BAR BB| Open rates'!BC9*0.9</f>
        <v>21420</v>
      </c>
      <c r="AK10" s="181">
        <f>'BAR BB| Open rates'!BD9*0.9</f>
        <v>19620</v>
      </c>
      <c r="AL10" s="181">
        <f>'BAR BB| Open rates'!BE9*0.9</f>
        <v>17640</v>
      </c>
      <c r="AM10" s="181">
        <f>'BAR BB| Open rates'!BF9*0.9</f>
        <v>16110</v>
      </c>
      <c r="AN10" s="181">
        <f>'BAR BB| Open rates'!BG9*0.9</f>
        <v>14310</v>
      </c>
    </row>
    <row r="11" spans="1:40" x14ac:dyDescent="0.2">
      <c r="A11" s="145">
        <v>2</v>
      </c>
      <c r="B11" s="181">
        <f>'BAR BB| Open rates'!U10*0.9</f>
        <v>18360</v>
      </c>
      <c r="C11" s="181">
        <f>'BAR BB| Open rates'!V10*0.9</f>
        <v>18360</v>
      </c>
      <c r="D11" s="181">
        <f>'BAR BB| Open rates'!W10*0.9</f>
        <v>21870</v>
      </c>
      <c r="E11" s="181">
        <f>'BAR BB| Open rates'!X10*0.9</f>
        <v>28170</v>
      </c>
      <c r="F11" s="181">
        <f>'BAR BB| Open rates'!Y10*0.9</f>
        <v>47610</v>
      </c>
      <c r="G11" s="181">
        <f>'BAR BB| Open rates'!Z10*0.9</f>
        <v>65520</v>
      </c>
      <c r="H11" s="181">
        <f>'BAR BB| Open rates'!AA10*0.9</f>
        <v>74520</v>
      </c>
      <c r="I11" s="181">
        <f>'BAR BB| Open rates'!AB10*0.9</f>
        <v>83610</v>
      </c>
      <c r="J11" s="181">
        <f>'BAR BB| Open rates'!AC10*0.9</f>
        <v>76950</v>
      </c>
      <c r="K11" s="181">
        <f>'BAR BB| Open rates'!AD10*0.9</f>
        <v>74520</v>
      </c>
      <c r="L11" s="181">
        <f>'BAR BB| Open rates'!AE10*0.9</f>
        <v>68220</v>
      </c>
      <c r="M11" s="181">
        <f>'BAR BB| Open rates'!AF10*0.9</f>
        <v>59220</v>
      </c>
      <c r="N11" s="181">
        <f>'BAR BB| Open rates'!AG10*0.9</f>
        <v>25920</v>
      </c>
      <c r="O11" s="181">
        <f>'BAR BB| Open rates'!AH10*0.9</f>
        <v>30420</v>
      </c>
      <c r="P11" s="181">
        <f>'BAR BB| Open rates'!AI10*0.9</f>
        <v>28620</v>
      </c>
      <c r="Q11" s="181">
        <f>'BAR BB| Open rates'!AJ10*0.9</f>
        <v>25920</v>
      </c>
      <c r="R11" s="181">
        <f>'BAR BB| Open rates'!AK10*0.9</f>
        <v>28620</v>
      </c>
      <c r="S11" s="181">
        <f>'BAR BB| Open rates'!AL10*0.9</f>
        <v>25920</v>
      </c>
      <c r="T11" s="181">
        <f>'BAR BB| Open rates'!AM10*0.9</f>
        <v>28620</v>
      </c>
      <c r="U11" s="181">
        <f>'BAR BB| Open rates'!AN10*0.9</f>
        <v>34920</v>
      </c>
      <c r="V11" s="181">
        <f>'BAR BB| Open rates'!AO10*0.9</f>
        <v>37620</v>
      </c>
      <c r="W11" s="181">
        <f>'BAR BB| Open rates'!AP10*0.9</f>
        <v>37620</v>
      </c>
      <c r="X11" s="181">
        <f>'BAR BB| Open rates'!AQ10*0.9</f>
        <v>37620</v>
      </c>
      <c r="Y11" s="181">
        <f>'BAR BB| Open rates'!AR10*0.9</f>
        <v>40230</v>
      </c>
      <c r="Z11" s="181">
        <f>'BAR BB| Open rates'!AS10*0.9</f>
        <v>37620</v>
      </c>
      <c r="AA11" s="181">
        <f>'BAR BB| Open rates'!AT10*0.9</f>
        <v>40230</v>
      </c>
      <c r="AB11" s="181">
        <f>'BAR BB| Open rates'!AU10*0.9</f>
        <v>37620</v>
      </c>
      <c r="AC11" s="181">
        <f>'BAR BB| Open rates'!AV10*0.9</f>
        <v>52380</v>
      </c>
      <c r="AD11" s="181">
        <f>'BAR BB| Open rates'!AW10*0.9</f>
        <v>49140</v>
      </c>
      <c r="AE11" s="181">
        <f>'BAR BB| Open rates'!AX10*0.9</f>
        <v>32220</v>
      </c>
      <c r="AF11" s="181">
        <f>'BAR BB| Open rates'!AY10*0.9</f>
        <v>28620</v>
      </c>
      <c r="AG11" s="181">
        <f>'BAR BB| Open rates'!AZ10*0.9</f>
        <v>32220</v>
      </c>
      <c r="AH11" s="181">
        <f>'BAR BB| Open rates'!BA10*0.9</f>
        <v>24120</v>
      </c>
      <c r="AI11" s="181">
        <f>'BAR BB| Open rates'!BB10*0.9</f>
        <v>22320</v>
      </c>
      <c r="AJ11" s="181">
        <f>'BAR BB| Open rates'!BC10*0.9</f>
        <v>24120</v>
      </c>
      <c r="AK11" s="181">
        <f>'BAR BB| Open rates'!BD10*0.9</f>
        <v>22320</v>
      </c>
      <c r="AL11" s="181">
        <f>'BAR BB| Open rates'!BE10*0.9</f>
        <v>20340</v>
      </c>
      <c r="AM11" s="181">
        <f>'BAR BB| Open rates'!BF10*0.9</f>
        <v>18810</v>
      </c>
      <c r="AN11" s="181">
        <f>'BAR BB| Open rates'!BG10*0.9</f>
        <v>17010</v>
      </c>
    </row>
    <row r="12" spans="1:40" x14ac:dyDescent="0.2">
      <c r="A12" s="145" t="s">
        <v>176</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row>
    <row r="13" spans="1:40" x14ac:dyDescent="0.2">
      <c r="A13" s="145">
        <v>1</v>
      </c>
      <c r="B13" s="181">
        <f>'BAR BB| Open rates'!U12*0.9</f>
        <v>19620</v>
      </c>
      <c r="C13" s="181">
        <f>'BAR BB| Open rates'!V12*0.9</f>
        <v>19620</v>
      </c>
      <c r="D13" s="181">
        <f>'BAR BB| Open rates'!W12*0.9</f>
        <v>23130</v>
      </c>
      <c r="E13" s="181">
        <f>'BAR BB| Open rates'!X12*0.9</f>
        <v>29430</v>
      </c>
      <c r="F13" s="181">
        <f>'BAR BB| Open rates'!Y12*0.9</f>
        <v>71910</v>
      </c>
      <c r="G13" s="181">
        <f>'BAR BB| Open rates'!Z12*0.9</f>
        <v>89820</v>
      </c>
      <c r="H13" s="181">
        <f>'BAR BB| Open rates'!AA12*0.9</f>
        <v>98820</v>
      </c>
      <c r="I13" s="181">
        <f>'BAR BB| Open rates'!AB12*0.9</f>
        <v>107910</v>
      </c>
      <c r="J13" s="181">
        <f>'BAR BB| Open rates'!AC12*0.9</f>
        <v>101250</v>
      </c>
      <c r="K13" s="181">
        <f>'BAR BB| Open rates'!AD12*0.9</f>
        <v>98820</v>
      </c>
      <c r="L13" s="181">
        <f>'BAR BB| Open rates'!AE12*0.9</f>
        <v>70920</v>
      </c>
      <c r="M13" s="181">
        <f>'BAR BB| Open rates'!AF12*0.9</f>
        <v>61920</v>
      </c>
      <c r="N13" s="181">
        <f>'BAR BB| Open rates'!AG12*0.9</f>
        <v>28620</v>
      </c>
      <c r="O13" s="181">
        <f>'BAR BB| Open rates'!AH12*0.9</f>
        <v>33120</v>
      </c>
      <c r="P13" s="181">
        <f>'BAR BB| Open rates'!AI12*0.9</f>
        <v>31320</v>
      </c>
      <c r="Q13" s="181">
        <f>'BAR BB| Open rates'!AJ12*0.9</f>
        <v>28620</v>
      </c>
      <c r="R13" s="181">
        <f>'BAR BB| Open rates'!AK12*0.9</f>
        <v>31320</v>
      </c>
      <c r="S13" s="181">
        <f>'BAR BB| Open rates'!AL12*0.9</f>
        <v>28620</v>
      </c>
      <c r="T13" s="181">
        <f>'BAR BB| Open rates'!AM12*0.9</f>
        <v>31320</v>
      </c>
      <c r="U13" s="181">
        <f>'BAR BB| Open rates'!AN12*0.9</f>
        <v>37620</v>
      </c>
      <c r="V13" s="181">
        <f>'BAR BB| Open rates'!AO12*0.9</f>
        <v>40320</v>
      </c>
      <c r="W13" s="181">
        <f>'BAR BB| Open rates'!AP12*0.9</f>
        <v>40590</v>
      </c>
      <c r="X13" s="181">
        <f>'BAR BB| Open rates'!AQ12*0.9</f>
        <v>40590</v>
      </c>
      <c r="Y13" s="181">
        <f>'BAR BB| Open rates'!AR12*0.9</f>
        <v>43200</v>
      </c>
      <c r="Z13" s="181">
        <f>'BAR BB| Open rates'!AS12*0.9</f>
        <v>40590</v>
      </c>
      <c r="AA13" s="181">
        <f>'BAR BB| Open rates'!AT12*0.9</f>
        <v>43200</v>
      </c>
      <c r="AB13" s="181">
        <f>'BAR BB| Open rates'!AU12*0.9</f>
        <v>40590</v>
      </c>
      <c r="AC13" s="181">
        <f>'BAR BB| Open rates'!AV12*0.9</f>
        <v>60480</v>
      </c>
      <c r="AD13" s="181">
        <f>'BAR BB| Open rates'!AW12*0.9</f>
        <v>49950</v>
      </c>
      <c r="AE13" s="181">
        <f>'BAR BB| Open rates'!AX12*0.9</f>
        <v>33030</v>
      </c>
      <c r="AF13" s="181">
        <f>'BAR BB| Open rates'!AY12*0.9</f>
        <v>29430</v>
      </c>
      <c r="AG13" s="181">
        <f>'BAR BB| Open rates'!AZ12*0.9</f>
        <v>33030</v>
      </c>
      <c r="AH13" s="181">
        <f>'BAR BB| Open rates'!BA12*0.9</f>
        <v>24930</v>
      </c>
      <c r="AI13" s="181">
        <f>'BAR BB| Open rates'!BB12*0.9</f>
        <v>23130</v>
      </c>
      <c r="AJ13" s="181">
        <f>'BAR BB| Open rates'!BC12*0.9</f>
        <v>24930</v>
      </c>
      <c r="AK13" s="181">
        <f>'BAR BB| Open rates'!BD12*0.9</f>
        <v>23130</v>
      </c>
      <c r="AL13" s="181">
        <f>'BAR BB| Open rates'!BE12*0.9</f>
        <v>21150</v>
      </c>
      <c r="AM13" s="181">
        <f>'BAR BB| Open rates'!BF12*0.9</f>
        <v>19620</v>
      </c>
      <c r="AN13" s="181">
        <f>'BAR BB| Open rates'!BG12*0.9</f>
        <v>17820</v>
      </c>
    </row>
    <row r="14" spans="1:40" x14ac:dyDescent="0.2">
      <c r="A14" s="145">
        <v>2</v>
      </c>
      <c r="B14" s="181">
        <f>'BAR BB| Open rates'!U13*0.9</f>
        <v>21870</v>
      </c>
      <c r="C14" s="181">
        <f>'BAR BB| Open rates'!V13*0.9</f>
        <v>21870</v>
      </c>
      <c r="D14" s="181">
        <f>'BAR BB| Open rates'!W13*0.9</f>
        <v>25380</v>
      </c>
      <c r="E14" s="181">
        <f>'BAR BB| Open rates'!X13*0.9</f>
        <v>31680</v>
      </c>
      <c r="F14" s="181">
        <f>'BAR BB| Open rates'!Y13*0.9</f>
        <v>74610</v>
      </c>
      <c r="G14" s="181">
        <f>'BAR BB| Open rates'!Z13*0.9</f>
        <v>92520</v>
      </c>
      <c r="H14" s="181">
        <f>'BAR BB| Open rates'!AA13*0.9</f>
        <v>101520</v>
      </c>
      <c r="I14" s="181">
        <f>'BAR BB| Open rates'!AB13*0.9</f>
        <v>110610</v>
      </c>
      <c r="J14" s="181">
        <f>'BAR BB| Open rates'!AC13*0.9</f>
        <v>103950</v>
      </c>
      <c r="K14" s="181">
        <f>'BAR BB| Open rates'!AD13*0.9</f>
        <v>101520</v>
      </c>
      <c r="L14" s="181">
        <f>'BAR BB| Open rates'!AE13*0.9</f>
        <v>73620</v>
      </c>
      <c r="M14" s="181">
        <f>'BAR BB| Open rates'!AF13*0.9</f>
        <v>64620</v>
      </c>
      <c r="N14" s="181">
        <f>'BAR BB| Open rates'!AG13*0.9</f>
        <v>31320</v>
      </c>
      <c r="O14" s="181">
        <f>'BAR BB| Open rates'!AH13*0.9</f>
        <v>35820</v>
      </c>
      <c r="P14" s="181">
        <f>'BAR BB| Open rates'!AI13*0.9</f>
        <v>34020</v>
      </c>
      <c r="Q14" s="181">
        <f>'BAR BB| Open rates'!AJ13*0.9</f>
        <v>31320</v>
      </c>
      <c r="R14" s="181">
        <f>'BAR BB| Open rates'!AK13*0.9</f>
        <v>34020</v>
      </c>
      <c r="S14" s="181">
        <f>'BAR BB| Open rates'!AL13*0.9</f>
        <v>31320</v>
      </c>
      <c r="T14" s="181">
        <f>'BAR BB| Open rates'!AM13*0.9</f>
        <v>34020</v>
      </c>
      <c r="U14" s="181">
        <f>'BAR BB| Open rates'!AN13*0.9</f>
        <v>40320</v>
      </c>
      <c r="V14" s="181">
        <f>'BAR BB| Open rates'!AO13*0.9</f>
        <v>43020</v>
      </c>
      <c r="W14" s="181">
        <f>'BAR BB| Open rates'!AP13*0.9</f>
        <v>43290</v>
      </c>
      <c r="X14" s="181">
        <f>'BAR BB| Open rates'!AQ13*0.9</f>
        <v>43290</v>
      </c>
      <c r="Y14" s="181">
        <f>'BAR BB| Open rates'!AR13*0.9</f>
        <v>45900</v>
      </c>
      <c r="Z14" s="181">
        <f>'BAR BB| Open rates'!AS13*0.9</f>
        <v>43290</v>
      </c>
      <c r="AA14" s="181">
        <f>'BAR BB| Open rates'!AT13*0.9</f>
        <v>45900</v>
      </c>
      <c r="AB14" s="181">
        <f>'BAR BB| Open rates'!AU13*0.9</f>
        <v>43290</v>
      </c>
      <c r="AC14" s="181">
        <f>'BAR BB| Open rates'!AV13*0.9</f>
        <v>63180</v>
      </c>
      <c r="AD14" s="181">
        <f>'BAR BB| Open rates'!AW13*0.9</f>
        <v>52650</v>
      </c>
      <c r="AE14" s="181">
        <f>'BAR BB| Open rates'!AX13*0.9</f>
        <v>35730</v>
      </c>
      <c r="AF14" s="181">
        <f>'BAR BB| Open rates'!AY13*0.9</f>
        <v>32130</v>
      </c>
      <c r="AG14" s="181">
        <f>'BAR BB| Open rates'!AZ13*0.9</f>
        <v>35730</v>
      </c>
      <c r="AH14" s="181">
        <f>'BAR BB| Open rates'!BA13*0.9</f>
        <v>27630</v>
      </c>
      <c r="AI14" s="181">
        <f>'BAR BB| Open rates'!BB13*0.9</f>
        <v>25830</v>
      </c>
      <c r="AJ14" s="181">
        <f>'BAR BB| Open rates'!BC13*0.9</f>
        <v>27630</v>
      </c>
      <c r="AK14" s="181">
        <f>'BAR BB| Open rates'!BD13*0.9</f>
        <v>25830</v>
      </c>
      <c r="AL14" s="181">
        <f>'BAR BB| Open rates'!BE13*0.9</f>
        <v>23850</v>
      </c>
      <c r="AM14" s="181">
        <f>'BAR BB| Open rates'!BF13*0.9</f>
        <v>22320</v>
      </c>
      <c r="AN14" s="181">
        <f>'BAR BB| Open rates'!BG13*0.9</f>
        <v>20520</v>
      </c>
    </row>
    <row r="15" spans="1:40" x14ac:dyDescent="0.2">
      <c r="A15" s="89"/>
    </row>
    <row r="16" spans="1:40" ht="12.75" customHeight="1" x14ac:dyDescent="0.2">
      <c r="A16" s="330" t="s">
        <v>172</v>
      </c>
    </row>
    <row r="17" spans="1:4" x14ac:dyDescent="0.2">
      <c r="A17" s="330"/>
    </row>
    <row r="18" spans="1:4" ht="13.5" thickBot="1" x14ac:dyDescent="0.25">
      <c r="A18" s="89"/>
      <c r="D18" s="31" t="s">
        <v>429</v>
      </c>
    </row>
    <row r="19" spans="1:4" s="154" customFormat="1" ht="278.25" customHeight="1" thickBot="1" x14ac:dyDescent="0.25">
      <c r="A19" s="263" t="s">
        <v>428</v>
      </c>
    </row>
    <row r="20" spans="1:4" s="154" customFormat="1" ht="12.75" customHeight="1" x14ac:dyDescent="0.2"/>
    <row r="21" spans="1:4" x14ac:dyDescent="0.2">
      <c r="A21" s="190" t="s">
        <v>83</v>
      </c>
    </row>
    <row r="22" spans="1:4" s="154" customFormat="1" ht="34.5" customHeight="1" x14ac:dyDescent="0.2">
      <c r="A22" s="213" t="s">
        <v>426</v>
      </c>
    </row>
    <row r="23" spans="1:4" s="154" customFormat="1" ht="51.75" customHeight="1" x14ac:dyDescent="0.2">
      <c r="A23" s="213" t="s">
        <v>425</v>
      </c>
    </row>
    <row r="24" spans="1:4" x14ac:dyDescent="0.2">
      <c r="A24" s="33"/>
    </row>
    <row r="25" spans="1:4" x14ac:dyDescent="0.2">
      <c r="A25" s="174" t="s">
        <v>74</v>
      </c>
    </row>
    <row r="26" spans="1:4" x14ac:dyDescent="0.2">
      <c r="A26" s="178" t="s">
        <v>75</v>
      </c>
    </row>
    <row r="27" spans="1:4" ht="24" x14ac:dyDescent="0.2">
      <c r="A27" s="175" t="s">
        <v>76</v>
      </c>
    </row>
    <row r="28" spans="1:4" ht="24" x14ac:dyDescent="0.2">
      <c r="A28" s="175" t="s">
        <v>89</v>
      </c>
    </row>
    <row r="29" spans="1:4" x14ac:dyDescent="0.2">
      <c r="A29" s="175" t="s">
        <v>78</v>
      </c>
    </row>
    <row r="30" spans="1:4" ht="24" x14ac:dyDescent="0.2">
      <c r="A30" s="175" t="s">
        <v>79</v>
      </c>
    </row>
    <row r="31" spans="1:4" ht="24" x14ac:dyDescent="0.2">
      <c r="A31" s="175" t="s">
        <v>187</v>
      </c>
    </row>
    <row r="32" spans="1:4"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427</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N133"/>
  <sheetViews>
    <sheetView workbookViewId="0">
      <pane xSplit="1" topLeftCell="B1" activePane="topRight" state="frozen"/>
      <selection activeCell="A10" sqref="A10"/>
      <selection pane="topRight" activeCell="G1" sqref="G1:K1048576"/>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0" ht="24" x14ac:dyDescent="0.2">
      <c r="A1" s="180" t="s">
        <v>61</v>
      </c>
    </row>
    <row r="2" spans="1:40" ht="24" x14ac:dyDescent="0.2">
      <c r="A2" s="177" t="s">
        <v>191</v>
      </c>
    </row>
    <row r="3" spans="1:40" x14ac:dyDescent="0.2">
      <c r="A3" s="167" t="s">
        <v>341</v>
      </c>
    </row>
    <row r="4" spans="1:40" ht="21.75" customHeight="1" x14ac:dyDescent="0.2">
      <c r="A4" s="88" t="s">
        <v>62</v>
      </c>
      <c r="B4" s="115">
        <f>'BAR BB| Open rates'!U3</f>
        <v>46003</v>
      </c>
      <c r="C4" s="115">
        <f>'BAR BB| Open rates'!V3</f>
        <v>46004</v>
      </c>
      <c r="D4" s="115">
        <f>'BAR BB| Open rates'!W3</f>
        <v>46010</v>
      </c>
      <c r="E4" s="115">
        <f>'BAR BB| Open rates'!X3</f>
        <v>46017</v>
      </c>
      <c r="F4" s="115">
        <f>'BAR BB| Open rates'!Y3</f>
        <v>46020</v>
      </c>
      <c r="G4" s="115">
        <f>'BAR BB| Open rates'!Z3</f>
        <v>46021</v>
      </c>
      <c r="H4" s="115">
        <f>'BAR BB| Open rates'!AA3</f>
        <v>46022</v>
      </c>
      <c r="I4" s="115">
        <f>'BAR BB| Open rates'!AB3</f>
        <v>46023</v>
      </c>
      <c r="J4" s="115">
        <f>'BAR BB| Open rates'!AC3</f>
        <v>46028</v>
      </c>
      <c r="K4" s="115">
        <f>'BAR BB| Open rates'!AD3</f>
        <v>46030</v>
      </c>
      <c r="L4" s="115">
        <f>'BAR BB| Open rates'!AE3</f>
        <v>46031</v>
      </c>
      <c r="M4" s="115">
        <f>'BAR BB| Open rates'!AF3</f>
        <v>46032</v>
      </c>
      <c r="N4" s="115">
        <f>'BAR BB| Open rates'!AG3</f>
        <v>46033</v>
      </c>
      <c r="O4" s="115">
        <f>'BAR BB| Open rates'!AH3</f>
        <v>46038</v>
      </c>
      <c r="P4" s="115">
        <f>'BAR BB| Open rates'!AI3</f>
        <v>45675</v>
      </c>
      <c r="Q4" s="115">
        <f>'BAR BB| Open rates'!AJ3</f>
        <v>46041</v>
      </c>
      <c r="R4" s="115">
        <f>'BAR BB| Open rates'!AK3</f>
        <v>46045</v>
      </c>
      <c r="S4" s="115">
        <f>'BAR BB| Open rates'!AL3</f>
        <v>46047</v>
      </c>
      <c r="T4" s="115">
        <f>'BAR BB| Open rates'!AM3</f>
        <v>46049</v>
      </c>
      <c r="U4" s="115">
        <f>'BAR BB| Open rates'!AN3</f>
        <v>46052</v>
      </c>
      <c r="V4" s="115">
        <f>'BAR BB| Open rates'!AO3</f>
        <v>46054</v>
      </c>
      <c r="W4" s="115">
        <f>'BAR BB| Open rates'!AP3</f>
        <v>46056</v>
      </c>
      <c r="X4" s="115">
        <f>'BAR BB| Open rates'!AQ3</f>
        <v>46058</v>
      </c>
      <c r="Y4" s="115">
        <f>'BAR BB| Open rates'!AR3</f>
        <v>46059</v>
      </c>
      <c r="Z4" s="115">
        <f>'BAR BB| Open rates'!AS3</f>
        <v>46061</v>
      </c>
      <c r="AA4" s="115">
        <f>'BAR BB| Open rates'!AT3</f>
        <v>46066</v>
      </c>
      <c r="AB4" s="115">
        <f>'BAR BB| Open rates'!AU3</f>
        <v>46068</v>
      </c>
      <c r="AC4" s="115">
        <f>'BAR BB| Open rates'!AV3</f>
        <v>46072</v>
      </c>
      <c r="AD4" s="115">
        <f>'BAR BB| Open rates'!AW3</f>
        <v>46077</v>
      </c>
      <c r="AE4" s="115">
        <f>'BAR BB| Open rates'!AX3</f>
        <v>46078</v>
      </c>
      <c r="AF4" s="115">
        <f>'BAR BB| Open rates'!AY3</f>
        <v>46082</v>
      </c>
      <c r="AG4" s="115">
        <f>'BAR BB| Open rates'!AZ3</f>
        <v>46087</v>
      </c>
      <c r="AH4" s="115">
        <f>'BAR BB| Open rates'!BA3</f>
        <v>46091</v>
      </c>
      <c r="AI4" s="115">
        <f>'BAR BB| Open rates'!BB3</f>
        <v>46096</v>
      </c>
      <c r="AJ4" s="115">
        <f>'BAR BB| Open rates'!BC3</f>
        <v>46101</v>
      </c>
      <c r="AK4" s="115">
        <f>'BAR BB| Open rates'!BD3</f>
        <v>46103</v>
      </c>
      <c r="AL4" s="115">
        <f>'BAR BB| Open rates'!BE3</f>
        <v>46113</v>
      </c>
      <c r="AM4" s="115">
        <f>'BAR BB| Open rates'!BF3</f>
        <v>46118</v>
      </c>
      <c r="AN4" s="115">
        <f>'BAR BB| Open rates'!BG3</f>
        <v>46124</v>
      </c>
    </row>
    <row r="5" spans="1:40" ht="21.75" customHeight="1" x14ac:dyDescent="0.2">
      <c r="A5" s="104"/>
      <c r="B5" s="115">
        <f>'BAR BB| Open rates'!U4</f>
        <v>46003</v>
      </c>
      <c r="C5" s="115">
        <f>'BAR BB| Open rates'!V4</f>
        <v>46009</v>
      </c>
      <c r="D5" s="115">
        <f>'BAR BB| Open rates'!W4</f>
        <v>46016</v>
      </c>
      <c r="E5" s="115">
        <f>'BAR BB| Open rates'!X4</f>
        <v>46019</v>
      </c>
      <c r="F5" s="115">
        <f>'BAR BB| Open rates'!Y4</f>
        <v>46020</v>
      </c>
      <c r="G5" s="115">
        <f>'BAR BB| Open rates'!Z4</f>
        <v>46021</v>
      </c>
      <c r="H5" s="115">
        <f>'BAR BB| Open rates'!AA4</f>
        <v>46022</v>
      </c>
      <c r="I5" s="115">
        <f>'BAR BB| Open rates'!AB4</f>
        <v>46027</v>
      </c>
      <c r="J5" s="115">
        <f>'BAR BB| Open rates'!AC4</f>
        <v>46029</v>
      </c>
      <c r="K5" s="115">
        <f>'BAR BB| Open rates'!AD4</f>
        <v>46030</v>
      </c>
      <c r="L5" s="115">
        <f>'BAR BB| Open rates'!AE4</f>
        <v>46031</v>
      </c>
      <c r="M5" s="115">
        <f>'BAR BB| Open rates'!AF4</f>
        <v>46032</v>
      </c>
      <c r="N5" s="115">
        <f>'BAR BB| Open rates'!AG4</f>
        <v>46037</v>
      </c>
      <c r="O5" s="115">
        <f>'BAR BB| Open rates'!AH4</f>
        <v>46039</v>
      </c>
      <c r="P5" s="115">
        <f>'BAR BB| Open rates'!AI4</f>
        <v>45675</v>
      </c>
      <c r="Q5" s="115">
        <f>'BAR BB| Open rates'!AJ4</f>
        <v>46044</v>
      </c>
      <c r="R5" s="115">
        <f>'BAR BB| Open rates'!AK4</f>
        <v>46046</v>
      </c>
      <c r="S5" s="115">
        <f>'BAR BB| Open rates'!AL4</f>
        <v>46048</v>
      </c>
      <c r="T5" s="115">
        <f>'BAR BB| Open rates'!AM4</f>
        <v>46051</v>
      </c>
      <c r="U5" s="115">
        <f>'BAR BB| Open rates'!AN4</f>
        <v>46053</v>
      </c>
      <c r="V5" s="115">
        <f>'BAR BB| Open rates'!AO4</f>
        <v>46055</v>
      </c>
      <c r="W5" s="115">
        <f>'BAR BB| Open rates'!AP4</f>
        <v>46057</v>
      </c>
      <c r="X5" s="115">
        <f>'BAR BB| Open rates'!AQ4</f>
        <v>46058</v>
      </c>
      <c r="Y5" s="115">
        <f>'BAR BB| Open rates'!AR4</f>
        <v>46060</v>
      </c>
      <c r="Z5" s="115">
        <f>'BAR BB| Open rates'!AS4</f>
        <v>46065</v>
      </c>
      <c r="AA5" s="115">
        <f>'BAR BB| Open rates'!AT4</f>
        <v>46067</v>
      </c>
      <c r="AB5" s="115">
        <f>'BAR BB| Open rates'!AU4</f>
        <v>46071</v>
      </c>
      <c r="AC5" s="115">
        <f>'BAR BB| Open rates'!AV4</f>
        <v>46076</v>
      </c>
      <c r="AD5" s="115">
        <f>'BAR BB| Open rates'!AW4</f>
        <v>46077</v>
      </c>
      <c r="AE5" s="115">
        <f>'BAR BB| Open rates'!AX4</f>
        <v>46081</v>
      </c>
      <c r="AF5" s="115">
        <f>'BAR BB| Open rates'!AY4</f>
        <v>46086</v>
      </c>
      <c r="AG5" s="115">
        <f>'BAR BB| Open rates'!AZ4</f>
        <v>46090</v>
      </c>
      <c r="AH5" s="115">
        <f>'BAR BB| Open rates'!BA4</f>
        <v>46095</v>
      </c>
      <c r="AI5" s="115">
        <f>'BAR BB| Open rates'!BB4</f>
        <v>46100</v>
      </c>
      <c r="AJ5" s="115">
        <f>'BAR BB| Open rates'!BC4</f>
        <v>46102</v>
      </c>
      <c r="AK5" s="115">
        <f>'BAR BB| Open rates'!BD4</f>
        <v>46112</v>
      </c>
      <c r="AL5" s="115">
        <f>'BAR BB| Open rates'!BE4</f>
        <v>46117</v>
      </c>
      <c r="AM5" s="115">
        <f>'BAR BB| Open rates'!BF4</f>
        <v>46123</v>
      </c>
      <c r="AN5" s="115">
        <f>'BAR BB| Open rates'!BG4</f>
        <v>46124</v>
      </c>
    </row>
    <row r="6" spans="1:40"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row>
    <row r="7" spans="1:40" x14ac:dyDescent="0.2">
      <c r="A7" s="163">
        <v>1</v>
      </c>
      <c r="B7" s="57">
        <f>'BAR BB| Open rates'!U6*0.9*0.87</f>
        <v>11666.7</v>
      </c>
      <c r="C7" s="57">
        <f>'BAR BB| Open rates'!V6*0.9*0.87</f>
        <v>11666.7</v>
      </c>
      <c r="D7" s="57">
        <f>'BAR BB| Open rates'!W6*0.9*0.87</f>
        <v>14720.4</v>
      </c>
      <c r="E7" s="57">
        <f>'BAR BB| Open rates'!X6*0.9*0.87</f>
        <v>20201.400000000001</v>
      </c>
      <c r="F7" s="57">
        <f>'BAR BB| Open rates'!Y6*0.9*0.87</f>
        <v>31241.7</v>
      </c>
      <c r="G7" s="57">
        <f>'BAR BB| Open rates'!Z6*0.9*0.87</f>
        <v>46823.4</v>
      </c>
      <c r="H7" s="57">
        <f>'BAR BB| Open rates'!AA6*0.9*0.87</f>
        <v>54653.4</v>
      </c>
      <c r="I7" s="57">
        <f>'BAR BB| Open rates'!AB6*0.9*0.87</f>
        <v>62561.7</v>
      </c>
      <c r="J7" s="57">
        <f>'BAR BB| Open rates'!AC6*0.9*0.87</f>
        <v>56767.5</v>
      </c>
      <c r="K7" s="57">
        <f>'BAR BB| Open rates'!AD6*0.9*0.87</f>
        <v>54653.4</v>
      </c>
      <c r="L7" s="57">
        <f>'BAR BB| Open rates'!AE6*0.9*0.87</f>
        <v>54653.4</v>
      </c>
      <c r="M7" s="57">
        <f>'BAR BB| Open rates'!AF6*0.9*0.87</f>
        <v>46823.4</v>
      </c>
      <c r="N7" s="57">
        <f>'BAR BB| Open rates'!AG6*0.9*0.87</f>
        <v>17852.400000000001</v>
      </c>
      <c r="O7" s="57">
        <f>'BAR BB| Open rates'!AH6*0.9*0.87</f>
        <v>21767.4</v>
      </c>
      <c r="P7" s="57">
        <f>'BAR BB| Open rates'!AI6*0.9*0.87</f>
        <v>20201.400000000001</v>
      </c>
      <c r="Q7" s="57">
        <f>'BAR BB| Open rates'!AJ6*0.9*0.87</f>
        <v>17852.400000000001</v>
      </c>
      <c r="R7" s="57">
        <f>'BAR BB| Open rates'!AK6*0.9*0.87</f>
        <v>20201.400000000001</v>
      </c>
      <c r="S7" s="57">
        <f>'BAR BB| Open rates'!AL6*0.9*0.87</f>
        <v>17852.400000000001</v>
      </c>
      <c r="T7" s="57">
        <f>'BAR BB| Open rates'!AM6*0.9*0.87</f>
        <v>20201.400000000001</v>
      </c>
      <c r="U7" s="57">
        <f>'BAR BB| Open rates'!AN6*0.9*0.87</f>
        <v>25682.400000000001</v>
      </c>
      <c r="V7" s="57">
        <f>'BAR BB| Open rates'!AO6*0.9*0.87</f>
        <v>28031.4</v>
      </c>
      <c r="W7" s="57">
        <f>'BAR BB| Open rates'!AP6*0.9*0.87</f>
        <v>28031.4</v>
      </c>
      <c r="X7" s="57">
        <f>'BAR BB| Open rates'!AQ6*0.9*0.87</f>
        <v>28031.4</v>
      </c>
      <c r="Y7" s="57">
        <f>'BAR BB| Open rates'!AR6*0.9*0.87</f>
        <v>30302.1</v>
      </c>
      <c r="Z7" s="57">
        <f>'BAR BB| Open rates'!AS6*0.9*0.87</f>
        <v>28031.4</v>
      </c>
      <c r="AA7" s="57">
        <f>'BAR BB| Open rates'!AT6*0.9*0.87</f>
        <v>30302.1</v>
      </c>
      <c r="AB7" s="57">
        <f>'BAR BB| Open rates'!AU6*0.9*0.87</f>
        <v>28031.4</v>
      </c>
      <c r="AC7" s="57">
        <f>'BAR BB| Open rates'!AV6*0.9*0.87</f>
        <v>40872.6</v>
      </c>
      <c r="AD7" s="57">
        <f>'BAR BB| Open rates'!AW6*0.9*0.87</f>
        <v>38053.800000000003</v>
      </c>
      <c r="AE7" s="57">
        <f>'BAR BB| Open rates'!AX6*0.9*0.87</f>
        <v>23333.4</v>
      </c>
      <c r="AF7" s="57">
        <f>'BAR BB| Open rates'!AY6*0.9*0.87</f>
        <v>20201.400000000001</v>
      </c>
      <c r="AG7" s="57">
        <f>'BAR BB| Open rates'!AZ6*0.9*0.87</f>
        <v>23333.4</v>
      </c>
      <c r="AH7" s="57">
        <f>'BAR BB| Open rates'!BA6*0.9*0.87</f>
        <v>16286.4</v>
      </c>
      <c r="AI7" s="57">
        <f>'BAR BB| Open rates'!BB6*0.9*0.87</f>
        <v>14720.4</v>
      </c>
      <c r="AJ7" s="57">
        <f>'BAR BB| Open rates'!BC6*0.9*0.87</f>
        <v>16286.4</v>
      </c>
      <c r="AK7" s="57">
        <f>'BAR BB| Open rates'!BD6*0.9*0.87</f>
        <v>14720.4</v>
      </c>
      <c r="AL7" s="57">
        <f>'BAR BB| Open rates'!BE6*0.9*0.87</f>
        <v>12997.8</v>
      </c>
      <c r="AM7" s="57">
        <f>'BAR BB| Open rates'!BF6*0.9*0.87</f>
        <v>11666.7</v>
      </c>
      <c r="AN7" s="57">
        <f>'BAR BB| Open rates'!BG6*0.9*0.87</f>
        <v>10100.700000000001</v>
      </c>
    </row>
    <row r="8" spans="1:40" x14ac:dyDescent="0.2">
      <c r="A8" s="163">
        <v>2</v>
      </c>
      <c r="B8" s="57">
        <f>'BAR BB| Open rates'!U7*0.9*0.87</f>
        <v>13624.2</v>
      </c>
      <c r="C8" s="57">
        <f>'BAR BB| Open rates'!V7*0.9*0.87</f>
        <v>13624.2</v>
      </c>
      <c r="D8" s="57">
        <f>'BAR BB| Open rates'!W7*0.9*0.87</f>
        <v>16677.900000000001</v>
      </c>
      <c r="E8" s="57">
        <f>'BAR BB| Open rates'!X7*0.9*0.87</f>
        <v>22550.400000000001</v>
      </c>
      <c r="F8" s="57">
        <f>'BAR BB| Open rates'!Y7*0.9*0.87</f>
        <v>33590.699999999997</v>
      </c>
      <c r="G8" s="57">
        <f>'BAR BB| Open rates'!Z7*0.9*0.87</f>
        <v>49172.4</v>
      </c>
      <c r="H8" s="57">
        <f>'BAR BB| Open rates'!AA7*0.9*0.87</f>
        <v>57002.400000000001</v>
      </c>
      <c r="I8" s="57">
        <f>'BAR BB| Open rates'!AB7*0.9*0.87</f>
        <v>64910.7</v>
      </c>
      <c r="J8" s="57">
        <f>'BAR BB| Open rates'!AC7*0.9*0.87</f>
        <v>59116.5</v>
      </c>
      <c r="K8" s="57">
        <f>'BAR BB| Open rates'!AD7*0.9*0.87</f>
        <v>57002.400000000001</v>
      </c>
      <c r="L8" s="57">
        <f>'BAR BB| Open rates'!AE7*0.9*0.87</f>
        <v>57002.400000000001</v>
      </c>
      <c r="M8" s="57">
        <f>'BAR BB| Open rates'!AF7*0.9*0.87</f>
        <v>49172.4</v>
      </c>
      <c r="N8" s="57">
        <f>'BAR BB| Open rates'!AG7*0.9*0.87</f>
        <v>20201.400000000001</v>
      </c>
      <c r="O8" s="57">
        <f>'BAR BB| Open rates'!AH7*0.9*0.87</f>
        <v>24116.400000000001</v>
      </c>
      <c r="P8" s="57">
        <f>'BAR BB| Open rates'!AI7*0.9*0.87</f>
        <v>22550.400000000001</v>
      </c>
      <c r="Q8" s="57">
        <f>'BAR BB| Open rates'!AJ7*0.9*0.87</f>
        <v>20201.400000000001</v>
      </c>
      <c r="R8" s="57">
        <f>'BAR BB| Open rates'!AK7*0.9*0.87</f>
        <v>22550.400000000001</v>
      </c>
      <c r="S8" s="57">
        <f>'BAR BB| Open rates'!AL7*0.9*0.87</f>
        <v>20201.400000000001</v>
      </c>
      <c r="T8" s="57">
        <f>'BAR BB| Open rates'!AM7*0.9*0.87</f>
        <v>22550.400000000001</v>
      </c>
      <c r="U8" s="57">
        <f>'BAR BB| Open rates'!AN7*0.9*0.87</f>
        <v>28031.4</v>
      </c>
      <c r="V8" s="57">
        <f>'BAR BB| Open rates'!AO7*0.9*0.87</f>
        <v>30380.400000000001</v>
      </c>
      <c r="W8" s="57">
        <f>'BAR BB| Open rates'!AP7*0.9*0.87</f>
        <v>30380.400000000001</v>
      </c>
      <c r="X8" s="57">
        <f>'BAR BB| Open rates'!AQ7*0.9*0.87</f>
        <v>30380.400000000001</v>
      </c>
      <c r="Y8" s="57">
        <f>'BAR BB| Open rates'!AR7*0.9*0.87</f>
        <v>32651.1</v>
      </c>
      <c r="Z8" s="57">
        <f>'BAR BB| Open rates'!AS7*0.9*0.87</f>
        <v>30380.400000000001</v>
      </c>
      <c r="AA8" s="57">
        <f>'BAR BB| Open rates'!AT7*0.9*0.87</f>
        <v>32651.1</v>
      </c>
      <c r="AB8" s="57">
        <f>'BAR BB| Open rates'!AU7*0.9*0.87</f>
        <v>30380.400000000001</v>
      </c>
      <c r="AC8" s="57">
        <f>'BAR BB| Open rates'!AV7*0.9*0.87</f>
        <v>43221.599999999999</v>
      </c>
      <c r="AD8" s="57">
        <f>'BAR BB| Open rates'!AW7*0.9*0.87</f>
        <v>40402.800000000003</v>
      </c>
      <c r="AE8" s="57">
        <f>'BAR BB| Open rates'!AX7*0.9*0.87</f>
        <v>25682.400000000001</v>
      </c>
      <c r="AF8" s="57">
        <f>'BAR BB| Open rates'!AY7*0.9*0.87</f>
        <v>22550.400000000001</v>
      </c>
      <c r="AG8" s="57">
        <f>'BAR BB| Open rates'!AZ7*0.9*0.87</f>
        <v>25682.400000000001</v>
      </c>
      <c r="AH8" s="57">
        <f>'BAR BB| Open rates'!BA7*0.9*0.87</f>
        <v>18635.400000000001</v>
      </c>
      <c r="AI8" s="57">
        <f>'BAR BB| Open rates'!BB7*0.9*0.87</f>
        <v>17069.400000000001</v>
      </c>
      <c r="AJ8" s="57">
        <f>'BAR BB| Open rates'!BC7*0.9*0.87</f>
        <v>18635.400000000001</v>
      </c>
      <c r="AK8" s="57">
        <f>'BAR BB| Open rates'!BD7*0.9*0.87</f>
        <v>17069.400000000001</v>
      </c>
      <c r="AL8" s="57">
        <f>'BAR BB| Open rates'!BE7*0.9*0.87</f>
        <v>15346.8</v>
      </c>
      <c r="AM8" s="57">
        <f>'BAR BB| Open rates'!BF7*0.9*0.87</f>
        <v>14015.7</v>
      </c>
      <c r="AN8" s="57">
        <f>'BAR BB| Open rates'!BG7*0.9*0.87</f>
        <v>12449.7</v>
      </c>
    </row>
    <row r="9" spans="1:40"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row>
    <row r="10" spans="1:40" x14ac:dyDescent="0.2">
      <c r="A10" s="163">
        <v>1</v>
      </c>
      <c r="B10" s="57">
        <f>'BAR BB| Open rates'!U9*0.9*0.87</f>
        <v>14015.7</v>
      </c>
      <c r="C10" s="57">
        <f>'BAR BB| Open rates'!V9*0.9*0.87</f>
        <v>14015.7</v>
      </c>
      <c r="D10" s="57">
        <f>'BAR BB| Open rates'!W9*0.9*0.87</f>
        <v>17069.400000000001</v>
      </c>
      <c r="E10" s="57">
        <f>'BAR BB| Open rates'!X9*0.9*0.87</f>
        <v>22550.400000000001</v>
      </c>
      <c r="F10" s="57">
        <f>'BAR BB| Open rates'!Y9*0.9*0.87</f>
        <v>39071.699999999997</v>
      </c>
      <c r="G10" s="57">
        <f>'BAR BB| Open rates'!Z9*0.9*0.87</f>
        <v>54653.4</v>
      </c>
      <c r="H10" s="57">
        <f>'BAR BB| Open rates'!AA9*0.9*0.87</f>
        <v>62483.4</v>
      </c>
      <c r="I10" s="57">
        <f>'BAR BB| Open rates'!AB9*0.9*0.87</f>
        <v>70391.7</v>
      </c>
      <c r="J10" s="57">
        <f>'BAR BB| Open rates'!AC9*0.9*0.87</f>
        <v>64597.5</v>
      </c>
      <c r="K10" s="57">
        <f>'BAR BB| Open rates'!AD9*0.9*0.87</f>
        <v>62483.4</v>
      </c>
      <c r="L10" s="57">
        <f>'BAR BB| Open rates'!AE9*0.9*0.87</f>
        <v>57002.400000000001</v>
      </c>
      <c r="M10" s="57">
        <f>'BAR BB| Open rates'!AF9*0.9*0.87</f>
        <v>49172.4</v>
      </c>
      <c r="N10" s="57">
        <f>'BAR BB| Open rates'!AG9*0.9*0.87</f>
        <v>20201.400000000001</v>
      </c>
      <c r="O10" s="57">
        <f>'BAR BB| Open rates'!AH9*0.9*0.87</f>
        <v>24116.400000000001</v>
      </c>
      <c r="P10" s="57">
        <f>'BAR BB| Open rates'!AI9*0.9*0.87</f>
        <v>22550.400000000001</v>
      </c>
      <c r="Q10" s="57">
        <f>'BAR BB| Open rates'!AJ9*0.9*0.87</f>
        <v>20201.400000000001</v>
      </c>
      <c r="R10" s="57">
        <f>'BAR BB| Open rates'!AK9*0.9*0.87</f>
        <v>22550.400000000001</v>
      </c>
      <c r="S10" s="57">
        <f>'BAR BB| Open rates'!AL9*0.9*0.87</f>
        <v>20201.400000000001</v>
      </c>
      <c r="T10" s="57">
        <f>'BAR BB| Open rates'!AM9*0.9*0.87</f>
        <v>22550.400000000001</v>
      </c>
      <c r="U10" s="57">
        <f>'BAR BB| Open rates'!AN9*0.9*0.87</f>
        <v>28031.4</v>
      </c>
      <c r="V10" s="57">
        <f>'BAR BB| Open rates'!AO9*0.9*0.87</f>
        <v>30380.400000000001</v>
      </c>
      <c r="W10" s="57">
        <f>'BAR BB| Open rates'!AP9*0.9*0.87</f>
        <v>30380.400000000001</v>
      </c>
      <c r="X10" s="57">
        <f>'BAR BB| Open rates'!AQ9*0.9*0.87</f>
        <v>30380.400000000001</v>
      </c>
      <c r="Y10" s="57">
        <f>'BAR BB| Open rates'!AR9*0.9*0.87</f>
        <v>32651.1</v>
      </c>
      <c r="Z10" s="57">
        <f>'BAR BB| Open rates'!AS9*0.9*0.87</f>
        <v>30380.400000000001</v>
      </c>
      <c r="AA10" s="57">
        <f>'BAR BB| Open rates'!AT9*0.9*0.87</f>
        <v>32651.1</v>
      </c>
      <c r="AB10" s="57">
        <f>'BAR BB| Open rates'!AU9*0.9*0.87</f>
        <v>30380.400000000001</v>
      </c>
      <c r="AC10" s="57">
        <f>'BAR BB| Open rates'!AV9*0.9*0.87</f>
        <v>43221.599999999999</v>
      </c>
      <c r="AD10" s="57">
        <f>'BAR BB| Open rates'!AW9*0.9*0.87</f>
        <v>40402.800000000003</v>
      </c>
      <c r="AE10" s="57">
        <f>'BAR BB| Open rates'!AX9*0.9*0.87</f>
        <v>25682.400000000001</v>
      </c>
      <c r="AF10" s="57">
        <f>'BAR BB| Open rates'!AY9*0.9*0.87</f>
        <v>22550.400000000001</v>
      </c>
      <c r="AG10" s="57">
        <f>'BAR BB| Open rates'!AZ9*0.9*0.87</f>
        <v>25682.400000000001</v>
      </c>
      <c r="AH10" s="57">
        <f>'BAR BB| Open rates'!BA9*0.9*0.87</f>
        <v>18635.400000000001</v>
      </c>
      <c r="AI10" s="57">
        <f>'BAR BB| Open rates'!BB9*0.9*0.87</f>
        <v>17069.400000000001</v>
      </c>
      <c r="AJ10" s="57">
        <f>'BAR BB| Open rates'!BC9*0.9*0.87</f>
        <v>18635.400000000001</v>
      </c>
      <c r="AK10" s="57">
        <f>'BAR BB| Open rates'!BD9*0.9*0.87</f>
        <v>17069.400000000001</v>
      </c>
      <c r="AL10" s="57">
        <f>'BAR BB| Open rates'!BE9*0.9*0.87</f>
        <v>15346.8</v>
      </c>
      <c r="AM10" s="57">
        <f>'BAR BB| Open rates'!BF9*0.9*0.87</f>
        <v>14015.7</v>
      </c>
      <c r="AN10" s="57">
        <f>'BAR BB| Open rates'!BG9*0.9*0.87</f>
        <v>12449.7</v>
      </c>
    </row>
    <row r="11" spans="1:40" x14ac:dyDescent="0.2">
      <c r="A11" s="163">
        <v>2</v>
      </c>
      <c r="B11" s="57">
        <f>'BAR BB| Open rates'!U10*0.9*0.87</f>
        <v>15973.2</v>
      </c>
      <c r="C11" s="57">
        <f>'BAR BB| Open rates'!V10*0.9*0.87</f>
        <v>15973.2</v>
      </c>
      <c r="D11" s="57">
        <f>'BAR BB| Open rates'!W10*0.9*0.87</f>
        <v>19026.900000000001</v>
      </c>
      <c r="E11" s="57">
        <f>'BAR BB| Open rates'!X10*0.9*0.87</f>
        <v>24507.9</v>
      </c>
      <c r="F11" s="57">
        <f>'BAR BB| Open rates'!Y10*0.9*0.87</f>
        <v>41420.699999999997</v>
      </c>
      <c r="G11" s="57">
        <f>'BAR BB| Open rates'!Z10*0.9*0.87</f>
        <v>57002.400000000001</v>
      </c>
      <c r="H11" s="57">
        <f>'BAR BB| Open rates'!AA10*0.9*0.87</f>
        <v>64832.4</v>
      </c>
      <c r="I11" s="57">
        <f>'BAR BB| Open rates'!AB10*0.9*0.87</f>
        <v>72740.7</v>
      </c>
      <c r="J11" s="57">
        <f>'BAR BB| Open rates'!AC10*0.9*0.87</f>
        <v>66946.5</v>
      </c>
      <c r="K11" s="57">
        <f>'BAR BB| Open rates'!AD10*0.9*0.87</f>
        <v>64832.4</v>
      </c>
      <c r="L11" s="57">
        <f>'BAR BB| Open rates'!AE10*0.9*0.87</f>
        <v>59351.4</v>
      </c>
      <c r="M11" s="57">
        <f>'BAR BB| Open rates'!AF10*0.9*0.87</f>
        <v>51521.4</v>
      </c>
      <c r="N11" s="57">
        <f>'BAR BB| Open rates'!AG10*0.9*0.87</f>
        <v>22550.400000000001</v>
      </c>
      <c r="O11" s="57">
        <f>'BAR BB| Open rates'!AH10*0.9*0.87</f>
        <v>26465.4</v>
      </c>
      <c r="P11" s="57">
        <f>'BAR BB| Open rates'!AI10*0.9*0.87</f>
        <v>24899.4</v>
      </c>
      <c r="Q11" s="57">
        <f>'BAR BB| Open rates'!AJ10*0.9*0.87</f>
        <v>22550.400000000001</v>
      </c>
      <c r="R11" s="57">
        <f>'BAR BB| Open rates'!AK10*0.9*0.87</f>
        <v>24899.4</v>
      </c>
      <c r="S11" s="57">
        <f>'BAR BB| Open rates'!AL10*0.9*0.87</f>
        <v>22550.400000000001</v>
      </c>
      <c r="T11" s="57">
        <f>'BAR BB| Open rates'!AM10*0.9*0.87</f>
        <v>24899.4</v>
      </c>
      <c r="U11" s="57">
        <f>'BAR BB| Open rates'!AN10*0.9*0.87</f>
        <v>30380.400000000001</v>
      </c>
      <c r="V11" s="57">
        <f>'BAR BB| Open rates'!AO10*0.9*0.87</f>
        <v>32729.4</v>
      </c>
      <c r="W11" s="57">
        <f>'BAR BB| Open rates'!AP10*0.9*0.87</f>
        <v>32729.4</v>
      </c>
      <c r="X11" s="57">
        <f>'BAR BB| Open rates'!AQ10*0.9*0.87</f>
        <v>32729.4</v>
      </c>
      <c r="Y11" s="57">
        <f>'BAR BB| Open rates'!AR10*0.9*0.87</f>
        <v>35000.1</v>
      </c>
      <c r="Z11" s="57">
        <f>'BAR BB| Open rates'!AS10*0.9*0.87</f>
        <v>32729.4</v>
      </c>
      <c r="AA11" s="57">
        <f>'BAR BB| Open rates'!AT10*0.9*0.87</f>
        <v>35000.1</v>
      </c>
      <c r="AB11" s="57">
        <f>'BAR BB| Open rates'!AU10*0.9*0.87</f>
        <v>32729.4</v>
      </c>
      <c r="AC11" s="57">
        <f>'BAR BB| Open rates'!AV10*0.9*0.87</f>
        <v>45570.6</v>
      </c>
      <c r="AD11" s="57">
        <f>'BAR BB| Open rates'!AW10*0.9*0.87</f>
        <v>42751.8</v>
      </c>
      <c r="AE11" s="57">
        <f>'BAR BB| Open rates'!AX10*0.9*0.87</f>
        <v>28031.4</v>
      </c>
      <c r="AF11" s="57">
        <f>'BAR BB| Open rates'!AY10*0.9*0.87</f>
        <v>24899.4</v>
      </c>
      <c r="AG11" s="57">
        <f>'BAR BB| Open rates'!AZ10*0.9*0.87</f>
        <v>28031.4</v>
      </c>
      <c r="AH11" s="57">
        <f>'BAR BB| Open rates'!BA10*0.9*0.87</f>
        <v>20984.400000000001</v>
      </c>
      <c r="AI11" s="57">
        <f>'BAR BB| Open rates'!BB10*0.9*0.87</f>
        <v>19418.400000000001</v>
      </c>
      <c r="AJ11" s="57">
        <f>'BAR BB| Open rates'!BC10*0.9*0.87</f>
        <v>20984.400000000001</v>
      </c>
      <c r="AK11" s="57">
        <f>'BAR BB| Open rates'!BD10*0.9*0.87</f>
        <v>19418.400000000001</v>
      </c>
      <c r="AL11" s="57">
        <f>'BAR BB| Open rates'!BE10*0.9*0.87</f>
        <v>17695.8</v>
      </c>
      <c r="AM11" s="57">
        <f>'BAR BB| Open rates'!BF10*0.9*0.87</f>
        <v>16364.7</v>
      </c>
      <c r="AN11" s="57">
        <f>'BAR BB| Open rates'!BG10*0.9*0.87</f>
        <v>14798.7</v>
      </c>
    </row>
    <row r="12" spans="1:40"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row>
    <row r="13" spans="1:40" x14ac:dyDescent="0.2">
      <c r="A13" s="163">
        <v>1</v>
      </c>
      <c r="B13" s="57">
        <f>'BAR BB| Open rates'!U12*0.9*0.87</f>
        <v>17069.400000000001</v>
      </c>
      <c r="C13" s="57">
        <f>'BAR BB| Open rates'!V12*0.9*0.87</f>
        <v>17069.400000000001</v>
      </c>
      <c r="D13" s="57">
        <f>'BAR BB| Open rates'!W12*0.9*0.87</f>
        <v>20123.099999999999</v>
      </c>
      <c r="E13" s="57">
        <f>'BAR BB| Open rates'!X12*0.9*0.87</f>
        <v>25604.1</v>
      </c>
      <c r="F13" s="57">
        <f>'BAR BB| Open rates'!Y12*0.9*0.87</f>
        <v>62561.7</v>
      </c>
      <c r="G13" s="57">
        <f>'BAR BB| Open rates'!Z12*0.9*0.87</f>
        <v>78143.399999999994</v>
      </c>
      <c r="H13" s="57">
        <f>'BAR BB| Open rates'!AA12*0.9*0.87</f>
        <v>85973.4</v>
      </c>
      <c r="I13" s="57">
        <f>'BAR BB| Open rates'!AB12*0.9*0.87</f>
        <v>93881.7</v>
      </c>
      <c r="J13" s="57">
        <f>'BAR BB| Open rates'!AC12*0.9*0.87</f>
        <v>88087.5</v>
      </c>
      <c r="K13" s="57">
        <f>'BAR BB| Open rates'!AD12*0.9*0.87</f>
        <v>85973.4</v>
      </c>
      <c r="L13" s="57">
        <f>'BAR BB| Open rates'!AE12*0.9*0.87</f>
        <v>61700.4</v>
      </c>
      <c r="M13" s="57">
        <f>'BAR BB| Open rates'!AF12*0.9*0.87</f>
        <v>53870.400000000001</v>
      </c>
      <c r="N13" s="57">
        <f>'BAR BB| Open rates'!AG12*0.9*0.87</f>
        <v>24899.4</v>
      </c>
      <c r="O13" s="57">
        <f>'BAR BB| Open rates'!AH12*0.9*0.87</f>
        <v>28814.400000000001</v>
      </c>
      <c r="P13" s="57">
        <f>'BAR BB| Open rates'!AI12*0.9*0.87</f>
        <v>27248.400000000001</v>
      </c>
      <c r="Q13" s="57">
        <f>'BAR BB| Open rates'!AJ12*0.9*0.87</f>
        <v>24899.4</v>
      </c>
      <c r="R13" s="57">
        <f>'BAR BB| Open rates'!AK12*0.9*0.87</f>
        <v>27248.400000000001</v>
      </c>
      <c r="S13" s="57">
        <f>'BAR BB| Open rates'!AL12*0.9*0.87</f>
        <v>24899.4</v>
      </c>
      <c r="T13" s="57">
        <f>'BAR BB| Open rates'!AM12*0.9*0.87</f>
        <v>27248.400000000001</v>
      </c>
      <c r="U13" s="57">
        <f>'BAR BB| Open rates'!AN12*0.9*0.87</f>
        <v>32729.4</v>
      </c>
      <c r="V13" s="57">
        <f>'BAR BB| Open rates'!AO12*0.9*0.87</f>
        <v>35078.400000000001</v>
      </c>
      <c r="W13" s="57">
        <f>'BAR BB| Open rates'!AP12*0.9*0.87</f>
        <v>35313.300000000003</v>
      </c>
      <c r="X13" s="57">
        <f>'BAR BB| Open rates'!AQ12*0.9*0.87</f>
        <v>35313.300000000003</v>
      </c>
      <c r="Y13" s="57">
        <f>'BAR BB| Open rates'!AR12*0.9*0.87</f>
        <v>37584</v>
      </c>
      <c r="Z13" s="57">
        <f>'BAR BB| Open rates'!AS12*0.9*0.87</f>
        <v>35313.300000000003</v>
      </c>
      <c r="AA13" s="57">
        <f>'BAR BB| Open rates'!AT12*0.9*0.87</f>
        <v>37584</v>
      </c>
      <c r="AB13" s="57">
        <f>'BAR BB| Open rates'!AU12*0.9*0.87</f>
        <v>35313.300000000003</v>
      </c>
      <c r="AC13" s="57">
        <f>'BAR BB| Open rates'!AV12*0.9*0.87</f>
        <v>52617.599999999999</v>
      </c>
      <c r="AD13" s="57">
        <f>'BAR BB| Open rates'!AW12*0.9*0.87</f>
        <v>43456.5</v>
      </c>
      <c r="AE13" s="57">
        <f>'BAR BB| Open rates'!AX12*0.9*0.87</f>
        <v>28736.1</v>
      </c>
      <c r="AF13" s="57">
        <f>'BAR BB| Open rates'!AY12*0.9*0.87</f>
        <v>25604.1</v>
      </c>
      <c r="AG13" s="57">
        <f>'BAR BB| Open rates'!AZ12*0.9*0.87</f>
        <v>28736.1</v>
      </c>
      <c r="AH13" s="57">
        <f>'BAR BB| Open rates'!BA12*0.9*0.87</f>
        <v>21689.1</v>
      </c>
      <c r="AI13" s="57">
        <f>'BAR BB| Open rates'!BB12*0.9*0.87</f>
        <v>20123.099999999999</v>
      </c>
      <c r="AJ13" s="57">
        <f>'BAR BB| Open rates'!BC12*0.9*0.87</f>
        <v>21689.1</v>
      </c>
      <c r="AK13" s="57">
        <f>'BAR BB| Open rates'!BD12*0.9*0.87</f>
        <v>20123.099999999999</v>
      </c>
      <c r="AL13" s="57">
        <f>'BAR BB| Open rates'!BE12*0.9*0.87</f>
        <v>18400.5</v>
      </c>
      <c r="AM13" s="57">
        <f>'BAR BB| Open rates'!BF12*0.9*0.87</f>
        <v>17069.400000000001</v>
      </c>
      <c r="AN13" s="57">
        <f>'BAR BB| Open rates'!BG12*0.9*0.87</f>
        <v>15503.4</v>
      </c>
    </row>
    <row r="14" spans="1:40" x14ac:dyDescent="0.2">
      <c r="A14" s="163">
        <v>2</v>
      </c>
      <c r="B14" s="57">
        <f>'BAR BB| Open rates'!U13*0.9*0.87</f>
        <v>19026.900000000001</v>
      </c>
      <c r="C14" s="57">
        <f>'BAR BB| Open rates'!V13*0.9*0.87</f>
        <v>19026.900000000001</v>
      </c>
      <c r="D14" s="57">
        <f>'BAR BB| Open rates'!W13*0.9*0.87</f>
        <v>22080.6</v>
      </c>
      <c r="E14" s="57">
        <f>'BAR BB| Open rates'!X13*0.9*0.87</f>
        <v>27561.599999999999</v>
      </c>
      <c r="F14" s="57">
        <f>'BAR BB| Open rates'!Y13*0.9*0.87</f>
        <v>64910.7</v>
      </c>
      <c r="G14" s="57">
        <f>'BAR BB| Open rates'!Z13*0.9*0.87</f>
        <v>80492.399999999994</v>
      </c>
      <c r="H14" s="57">
        <f>'BAR BB| Open rates'!AA13*0.9*0.87</f>
        <v>88322.4</v>
      </c>
      <c r="I14" s="57">
        <f>'BAR BB| Open rates'!AB13*0.9*0.87</f>
        <v>96230.7</v>
      </c>
      <c r="J14" s="57">
        <f>'BAR BB| Open rates'!AC13*0.9*0.87</f>
        <v>90436.5</v>
      </c>
      <c r="K14" s="57">
        <f>'BAR BB| Open rates'!AD13*0.9*0.87</f>
        <v>88322.4</v>
      </c>
      <c r="L14" s="57">
        <f>'BAR BB| Open rates'!AE13*0.9*0.87</f>
        <v>64049.4</v>
      </c>
      <c r="M14" s="57">
        <f>'BAR BB| Open rates'!AF13*0.9*0.87</f>
        <v>56219.4</v>
      </c>
      <c r="N14" s="57">
        <f>'BAR BB| Open rates'!AG13*0.9*0.87</f>
        <v>27248.400000000001</v>
      </c>
      <c r="O14" s="57">
        <f>'BAR BB| Open rates'!AH13*0.9*0.87</f>
        <v>31163.4</v>
      </c>
      <c r="P14" s="57">
        <f>'BAR BB| Open rates'!AI13*0.9*0.87</f>
        <v>29597.4</v>
      </c>
      <c r="Q14" s="57">
        <f>'BAR BB| Open rates'!AJ13*0.9*0.87</f>
        <v>27248.400000000001</v>
      </c>
      <c r="R14" s="57">
        <f>'BAR BB| Open rates'!AK13*0.9*0.87</f>
        <v>29597.4</v>
      </c>
      <c r="S14" s="57">
        <f>'BAR BB| Open rates'!AL13*0.9*0.87</f>
        <v>27248.400000000001</v>
      </c>
      <c r="T14" s="57">
        <f>'BAR BB| Open rates'!AM13*0.9*0.87</f>
        <v>29597.4</v>
      </c>
      <c r="U14" s="57">
        <f>'BAR BB| Open rates'!AN13*0.9*0.87</f>
        <v>35078.400000000001</v>
      </c>
      <c r="V14" s="57">
        <f>'BAR BB| Open rates'!AO13*0.9*0.87</f>
        <v>37427.4</v>
      </c>
      <c r="W14" s="57">
        <f>'BAR BB| Open rates'!AP13*0.9*0.87</f>
        <v>37662.300000000003</v>
      </c>
      <c r="X14" s="57">
        <f>'BAR BB| Open rates'!AQ13*0.9*0.87</f>
        <v>37662.300000000003</v>
      </c>
      <c r="Y14" s="57">
        <f>'BAR BB| Open rates'!AR13*0.9*0.87</f>
        <v>39933</v>
      </c>
      <c r="Z14" s="57">
        <f>'BAR BB| Open rates'!AS13*0.9*0.87</f>
        <v>37662.300000000003</v>
      </c>
      <c r="AA14" s="57">
        <f>'BAR BB| Open rates'!AT13*0.9*0.87</f>
        <v>39933</v>
      </c>
      <c r="AB14" s="57">
        <f>'BAR BB| Open rates'!AU13*0.9*0.87</f>
        <v>37662.300000000003</v>
      </c>
      <c r="AC14" s="57">
        <f>'BAR BB| Open rates'!AV13*0.9*0.87</f>
        <v>54966.6</v>
      </c>
      <c r="AD14" s="57">
        <f>'BAR BB| Open rates'!AW13*0.9*0.87</f>
        <v>45805.5</v>
      </c>
      <c r="AE14" s="57">
        <f>'BAR BB| Open rates'!AX13*0.9*0.87</f>
        <v>31085.1</v>
      </c>
      <c r="AF14" s="57">
        <f>'BAR BB| Open rates'!AY13*0.9*0.87</f>
        <v>27953.1</v>
      </c>
      <c r="AG14" s="57">
        <f>'BAR BB| Open rates'!AZ13*0.9*0.87</f>
        <v>31085.1</v>
      </c>
      <c r="AH14" s="57">
        <f>'BAR BB| Open rates'!BA13*0.9*0.87</f>
        <v>24038.1</v>
      </c>
      <c r="AI14" s="57">
        <f>'BAR BB| Open rates'!BB13*0.9*0.87</f>
        <v>22472.1</v>
      </c>
      <c r="AJ14" s="57">
        <f>'BAR BB| Open rates'!BC13*0.9*0.87</f>
        <v>24038.1</v>
      </c>
      <c r="AK14" s="57">
        <f>'BAR BB| Open rates'!BD13*0.9*0.87</f>
        <v>22472.1</v>
      </c>
      <c r="AL14" s="57">
        <f>'BAR BB| Open rates'!BE13*0.9*0.87</f>
        <v>20749.5</v>
      </c>
      <c r="AM14" s="57">
        <f>'BAR BB| Open rates'!BF13*0.9*0.87</f>
        <v>19418.400000000001</v>
      </c>
      <c r="AN14" s="57">
        <f>'BAR BB| Open rates'!BG13*0.9*0.87</f>
        <v>17852.400000000001</v>
      </c>
    </row>
    <row r="15" spans="1:40" s="154" customFormat="1" x14ac:dyDescent="0.2">
      <c r="A15" s="193"/>
    </row>
    <row r="16" spans="1:40" ht="12.75" customHeight="1" x14ac:dyDescent="0.2">
      <c r="A16" s="330" t="s">
        <v>172</v>
      </c>
    </row>
    <row r="17" spans="1:1" x14ac:dyDescent="0.2">
      <c r="A17" s="330"/>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N146"/>
  <sheetViews>
    <sheetView workbookViewId="0">
      <pane xSplit="1" topLeftCell="S1" activePane="topRight" state="frozen"/>
      <selection activeCell="A10" sqref="A10"/>
      <selection pane="topRight" activeCell="L19" sqref="L19"/>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0" ht="23.25" customHeight="1" x14ac:dyDescent="0.2">
      <c r="A1" s="180" t="s">
        <v>61</v>
      </c>
    </row>
    <row r="2" spans="1:40" ht="23.25" customHeight="1" x14ac:dyDescent="0.2">
      <c r="A2" s="177" t="s">
        <v>191</v>
      </c>
    </row>
    <row r="3" spans="1:40" ht="23.25" customHeight="1" x14ac:dyDescent="0.2">
      <c r="A3" s="167" t="s">
        <v>342</v>
      </c>
    </row>
    <row r="4" spans="1:40" ht="21.75" customHeight="1" x14ac:dyDescent="0.2">
      <c r="A4" s="88" t="s">
        <v>62</v>
      </c>
      <c r="B4" s="182">
        <f>'Отдыхай и Катай FIT18'!B4</f>
        <v>46003</v>
      </c>
      <c r="C4" s="182">
        <f>'Отдыхай и Катай FIT18'!C4</f>
        <v>46004</v>
      </c>
      <c r="D4" s="182">
        <f>'Отдыхай и Катай FIT18'!D4</f>
        <v>46010</v>
      </c>
      <c r="E4" s="182">
        <f>'Отдыхай и Катай FIT18'!E4</f>
        <v>46017</v>
      </c>
      <c r="F4" s="182">
        <f>'Отдыхай и Катай FIT18'!F4</f>
        <v>46020</v>
      </c>
      <c r="G4" s="182">
        <f>'Отдыхай и Катай FIT18'!G4</f>
        <v>46021</v>
      </c>
      <c r="H4" s="182">
        <f>'Отдыхай и Катай FIT18'!H4</f>
        <v>46022</v>
      </c>
      <c r="I4" s="182">
        <f>'Отдыхай и Катай FIT18'!I4</f>
        <v>46023</v>
      </c>
      <c r="J4" s="182">
        <f>'Отдыхай и Катай FIT18'!J4</f>
        <v>46028</v>
      </c>
      <c r="K4" s="182">
        <f>'Отдыхай и Катай FIT18'!K4</f>
        <v>46030</v>
      </c>
      <c r="L4" s="182">
        <f>'Отдыхай и Катай FIT18'!L4</f>
        <v>46031</v>
      </c>
      <c r="M4" s="182">
        <f>'Отдыхай и Катай FIT18'!M4</f>
        <v>46032</v>
      </c>
      <c r="N4" s="182">
        <f>'Отдыхай и Катай FIT18'!N4</f>
        <v>46033</v>
      </c>
      <c r="O4" s="182">
        <f>'Отдыхай и Катай FIT18'!O4</f>
        <v>46038</v>
      </c>
      <c r="P4" s="182">
        <f>'Отдыхай и Катай FIT18'!P4</f>
        <v>45675</v>
      </c>
      <c r="Q4" s="182">
        <f>'Отдыхай и Катай FIT18'!Q4</f>
        <v>46041</v>
      </c>
      <c r="R4" s="182">
        <f>'Отдыхай и Катай FIT18'!R4</f>
        <v>46045</v>
      </c>
      <c r="S4" s="182">
        <f>'Отдыхай и Катай FIT18'!S4</f>
        <v>46047</v>
      </c>
      <c r="T4" s="182">
        <f>'Отдыхай и Катай FIT18'!T4</f>
        <v>46049</v>
      </c>
      <c r="U4" s="182">
        <f>'Отдыхай и Катай FIT18'!U4</f>
        <v>46052</v>
      </c>
      <c r="V4" s="182">
        <f>'Отдыхай и Катай FIT18'!V4</f>
        <v>46054</v>
      </c>
      <c r="W4" s="182">
        <f>'Отдыхай и Катай FIT18'!W4</f>
        <v>46056</v>
      </c>
      <c r="X4" s="182">
        <f>'Отдыхай и Катай FIT18'!X4</f>
        <v>46058</v>
      </c>
      <c r="Y4" s="182">
        <f>'Отдыхай и Катай FIT18'!Y4</f>
        <v>46059</v>
      </c>
      <c r="Z4" s="182">
        <f>'Отдыхай и Катай FIT18'!Z4</f>
        <v>46061</v>
      </c>
      <c r="AA4" s="182">
        <f>'Отдыхай и Катай FIT18'!AA4</f>
        <v>46066</v>
      </c>
      <c r="AB4" s="182">
        <f>'Отдыхай и Катай FIT18'!AB4</f>
        <v>46068</v>
      </c>
      <c r="AC4" s="182">
        <f>'Отдыхай и Катай FIT18'!AC4</f>
        <v>46072</v>
      </c>
      <c r="AD4" s="182">
        <f>'Отдыхай и Катай FIT18'!AD4</f>
        <v>46077</v>
      </c>
      <c r="AE4" s="182">
        <f>'Отдыхай и Катай FIT18'!AE4</f>
        <v>46078</v>
      </c>
      <c r="AF4" s="182">
        <f>'Отдыхай и Катай FIT18'!AF4</f>
        <v>46082</v>
      </c>
      <c r="AG4" s="182">
        <f>'Отдыхай и Катай FIT18'!AG4</f>
        <v>46087</v>
      </c>
      <c r="AH4" s="182">
        <f>'Отдыхай и Катай FIT18'!AH4</f>
        <v>46091</v>
      </c>
      <c r="AI4" s="182">
        <f>'Отдыхай и Катай FIT18'!AI4</f>
        <v>46096</v>
      </c>
      <c r="AJ4" s="182">
        <f>'Отдыхай и Катай FIT18'!AJ4</f>
        <v>46101</v>
      </c>
      <c r="AK4" s="182">
        <f>'Отдыхай и Катай FIT18'!AK4</f>
        <v>46103</v>
      </c>
      <c r="AL4" s="182">
        <f>'Отдыхай и Катай FIT18'!AL4</f>
        <v>46113</v>
      </c>
      <c r="AM4" s="182">
        <f>'Отдыхай и Катай FIT18'!AM4</f>
        <v>46118</v>
      </c>
      <c r="AN4" s="182">
        <f>'Отдыхай и Катай FIT18'!AN4</f>
        <v>46124</v>
      </c>
    </row>
    <row r="5" spans="1:40" ht="21.75" customHeight="1" x14ac:dyDescent="0.2">
      <c r="A5" s="104"/>
      <c r="B5" s="182">
        <f>'Отдыхай и Катай FIT18'!B5</f>
        <v>46003</v>
      </c>
      <c r="C5" s="182">
        <f>'Отдыхай и Катай FIT18'!C5</f>
        <v>46009</v>
      </c>
      <c r="D5" s="182">
        <f>'Отдыхай и Катай FIT18'!D5</f>
        <v>46016</v>
      </c>
      <c r="E5" s="182">
        <f>'Отдыхай и Катай FIT18'!E5</f>
        <v>46019</v>
      </c>
      <c r="F5" s="182">
        <f>'Отдыхай и Катай FIT18'!F5</f>
        <v>46020</v>
      </c>
      <c r="G5" s="182">
        <f>'Отдыхай и Катай FIT18'!G5</f>
        <v>46021</v>
      </c>
      <c r="H5" s="182">
        <f>'Отдыхай и Катай FIT18'!H5</f>
        <v>46022</v>
      </c>
      <c r="I5" s="182">
        <f>'Отдыхай и Катай FIT18'!I5</f>
        <v>46027</v>
      </c>
      <c r="J5" s="182">
        <f>'Отдыхай и Катай FIT18'!J5</f>
        <v>46029</v>
      </c>
      <c r="K5" s="182">
        <f>'Отдыхай и Катай FIT18'!K5</f>
        <v>46030</v>
      </c>
      <c r="L5" s="182">
        <f>'Отдыхай и Катай FIT18'!L5</f>
        <v>46031</v>
      </c>
      <c r="M5" s="182">
        <f>'Отдыхай и Катай FIT18'!M5</f>
        <v>46032</v>
      </c>
      <c r="N5" s="182">
        <f>'Отдыхай и Катай FIT18'!N5</f>
        <v>46037</v>
      </c>
      <c r="O5" s="182">
        <f>'Отдыхай и Катай FIT18'!O5</f>
        <v>46039</v>
      </c>
      <c r="P5" s="182">
        <f>'Отдыхай и Катай FIT18'!P5</f>
        <v>45675</v>
      </c>
      <c r="Q5" s="182">
        <f>'Отдыхай и Катай FIT18'!Q5</f>
        <v>46044</v>
      </c>
      <c r="R5" s="182">
        <f>'Отдыхай и Катай FIT18'!R5</f>
        <v>46046</v>
      </c>
      <c r="S5" s="182">
        <f>'Отдыхай и Катай FIT18'!S5</f>
        <v>46048</v>
      </c>
      <c r="T5" s="182">
        <f>'Отдыхай и Катай FIT18'!T5</f>
        <v>46051</v>
      </c>
      <c r="U5" s="182">
        <f>'Отдыхай и Катай FIT18'!U5</f>
        <v>46053</v>
      </c>
      <c r="V5" s="182">
        <f>'Отдыхай и Катай FIT18'!V5</f>
        <v>46055</v>
      </c>
      <c r="W5" s="182">
        <f>'Отдыхай и Катай FIT18'!W5</f>
        <v>46057</v>
      </c>
      <c r="X5" s="182">
        <f>'Отдыхай и Катай FIT18'!X5</f>
        <v>46058</v>
      </c>
      <c r="Y5" s="182">
        <f>'Отдыхай и Катай FIT18'!Y5</f>
        <v>46060</v>
      </c>
      <c r="Z5" s="182">
        <f>'Отдыхай и Катай FIT18'!Z5</f>
        <v>46065</v>
      </c>
      <c r="AA5" s="182">
        <f>'Отдыхай и Катай FIT18'!AA5</f>
        <v>46067</v>
      </c>
      <c r="AB5" s="182">
        <f>'Отдыхай и Катай FIT18'!AB5</f>
        <v>46071</v>
      </c>
      <c r="AC5" s="182">
        <f>'Отдыхай и Катай FIT18'!AC5</f>
        <v>46076</v>
      </c>
      <c r="AD5" s="182">
        <f>'Отдыхай и Катай FIT18'!AD5</f>
        <v>46077</v>
      </c>
      <c r="AE5" s="182">
        <f>'Отдыхай и Катай FIT18'!AE5</f>
        <v>46081</v>
      </c>
      <c r="AF5" s="182">
        <f>'Отдыхай и Катай FIT18'!AF5</f>
        <v>46086</v>
      </c>
      <c r="AG5" s="182">
        <f>'Отдыхай и Катай FIT18'!AG5</f>
        <v>46090</v>
      </c>
      <c r="AH5" s="182">
        <f>'Отдыхай и Катай FIT18'!AH5</f>
        <v>46095</v>
      </c>
      <c r="AI5" s="182">
        <f>'Отдыхай и Катай FIT18'!AI5</f>
        <v>46100</v>
      </c>
      <c r="AJ5" s="182">
        <f>'Отдыхай и Катай FIT18'!AJ5</f>
        <v>46102</v>
      </c>
      <c r="AK5" s="182">
        <f>'Отдыхай и Катай FIT18'!AK5</f>
        <v>46112</v>
      </c>
      <c r="AL5" s="182">
        <f>'Отдыхай и Катай FIT18'!AL5</f>
        <v>46117</v>
      </c>
      <c r="AM5" s="182">
        <f>'Отдыхай и Катай FIT18'!AM5</f>
        <v>46123</v>
      </c>
      <c r="AN5" s="182">
        <f>'Отдыхай и Катай FIT18'!AN5</f>
        <v>46124</v>
      </c>
    </row>
    <row r="6" spans="1:40"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row>
    <row r="7" spans="1:40" x14ac:dyDescent="0.2">
      <c r="A7" s="163">
        <v>1</v>
      </c>
      <c r="B7" s="57">
        <f>'BAR BB| Open rates'!U6*0.9*0.87+25</f>
        <v>11691.7</v>
      </c>
      <c r="C7" s="57">
        <f>'BAR BB| Open rates'!V6*0.9*0.87+25</f>
        <v>11691.7</v>
      </c>
      <c r="D7" s="57">
        <f>'BAR BB| Open rates'!W6*0.9*0.87+25</f>
        <v>14745.4</v>
      </c>
      <c r="E7" s="57">
        <f>'BAR BB| Open rates'!X6*0.9*0.87+25</f>
        <v>20226.400000000001</v>
      </c>
      <c r="F7" s="57">
        <f>'BAR BB| Open rates'!Y6*0.9*0.87+25</f>
        <v>31266.7</v>
      </c>
      <c r="G7" s="57">
        <f>'BAR BB| Open rates'!Z6*0.9*0.87+25</f>
        <v>46848.4</v>
      </c>
      <c r="H7" s="57">
        <f>'BAR BB| Open rates'!AA6*0.9*0.87+25</f>
        <v>54678.400000000001</v>
      </c>
      <c r="I7" s="57">
        <f>'BAR BB| Open rates'!AB6*0.9*0.87+25</f>
        <v>62586.7</v>
      </c>
      <c r="J7" s="57">
        <f>'BAR BB| Open rates'!AC6*0.9*0.87+25</f>
        <v>56792.5</v>
      </c>
      <c r="K7" s="57">
        <f>'BAR BB| Open rates'!AD6*0.9*0.87+25</f>
        <v>54678.400000000001</v>
      </c>
      <c r="L7" s="57">
        <f>'BAR BB| Open rates'!AE6*0.9*0.87+25</f>
        <v>54678.400000000001</v>
      </c>
      <c r="M7" s="57">
        <f>'BAR BB| Open rates'!AF6*0.9*0.87+25</f>
        <v>46848.4</v>
      </c>
      <c r="N7" s="57">
        <f>'BAR BB| Open rates'!AG6*0.9*0.87+25</f>
        <v>17877.400000000001</v>
      </c>
      <c r="O7" s="57">
        <f>'BAR BB| Open rates'!AH6*0.9*0.87+25</f>
        <v>21792.400000000001</v>
      </c>
      <c r="P7" s="57">
        <f>'BAR BB| Open rates'!AI6*0.9*0.87+25</f>
        <v>20226.400000000001</v>
      </c>
      <c r="Q7" s="57">
        <f>'BAR BB| Open rates'!AJ6*0.9*0.87+25</f>
        <v>17877.400000000001</v>
      </c>
      <c r="R7" s="57">
        <f>'BAR BB| Open rates'!AK6*0.9*0.87+25</f>
        <v>20226.400000000001</v>
      </c>
      <c r="S7" s="57">
        <f>'BAR BB| Open rates'!AL6*0.9*0.87+25</f>
        <v>17877.400000000001</v>
      </c>
      <c r="T7" s="57">
        <f>'BAR BB| Open rates'!AM6*0.9*0.87+25</f>
        <v>20226.400000000001</v>
      </c>
      <c r="U7" s="57">
        <f>'BAR BB| Open rates'!AN6*0.9*0.87+25</f>
        <v>25707.4</v>
      </c>
      <c r="V7" s="57">
        <f>'BAR BB| Open rates'!AO6*0.9*0.87+25</f>
        <v>28056.400000000001</v>
      </c>
      <c r="W7" s="57">
        <f>'BAR BB| Open rates'!AP6*0.9*0.87+25</f>
        <v>28056.400000000001</v>
      </c>
      <c r="X7" s="57">
        <f>'BAR BB| Open rates'!AQ6*0.9*0.87+25</f>
        <v>28056.400000000001</v>
      </c>
      <c r="Y7" s="57">
        <f>'BAR BB| Open rates'!AR6*0.9*0.87+25</f>
        <v>30327.1</v>
      </c>
      <c r="Z7" s="57">
        <f>'BAR BB| Open rates'!AS6*0.9*0.87+25</f>
        <v>28056.400000000001</v>
      </c>
      <c r="AA7" s="57">
        <f>'BAR BB| Open rates'!AT6*0.9*0.87+25</f>
        <v>30327.1</v>
      </c>
      <c r="AB7" s="57">
        <f>'BAR BB| Open rates'!AU6*0.9*0.87+25</f>
        <v>28056.400000000001</v>
      </c>
      <c r="AC7" s="57">
        <f>'BAR BB| Open rates'!AV6*0.9*0.87+25</f>
        <v>40897.599999999999</v>
      </c>
      <c r="AD7" s="57">
        <f>'BAR BB| Open rates'!AW6*0.9*0.87+25</f>
        <v>38078.800000000003</v>
      </c>
      <c r="AE7" s="57">
        <f>'BAR BB| Open rates'!AX6*0.9*0.87+25</f>
        <v>23358.400000000001</v>
      </c>
      <c r="AF7" s="57">
        <f>'BAR BB| Open rates'!AY6*0.9*0.87+25</f>
        <v>20226.400000000001</v>
      </c>
      <c r="AG7" s="57">
        <f>'BAR BB| Open rates'!AZ6*0.9*0.87+25</f>
        <v>23358.400000000001</v>
      </c>
      <c r="AH7" s="57">
        <f>'BAR BB| Open rates'!BA6*0.9*0.87+25</f>
        <v>16311.4</v>
      </c>
      <c r="AI7" s="57">
        <f>'BAR BB| Open rates'!BB6*0.9*0.87+25</f>
        <v>14745.4</v>
      </c>
      <c r="AJ7" s="57">
        <f>'BAR BB| Open rates'!BC6*0.9*0.87+25</f>
        <v>16311.4</v>
      </c>
      <c r="AK7" s="57">
        <f>'BAR BB| Open rates'!BD6*0.9*0.87+25</f>
        <v>14745.4</v>
      </c>
      <c r="AL7" s="57">
        <f>'BAR BB| Open rates'!BE6*0.9*0.87+25</f>
        <v>13022.8</v>
      </c>
      <c r="AM7" s="57">
        <f>'BAR BB| Open rates'!BF6*0.9*0.87+25</f>
        <v>11691.7</v>
      </c>
      <c r="AN7" s="57">
        <f>'BAR BB| Open rates'!BG6*0.9*0.87+25</f>
        <v>10125.700000000001</v>
      </c>
    </row>
    <row r="8" spans="1:40" x14ac:dyDescent="0.2">
      <c r="A8" s="163">
        <v>2</v>
      </c>
      <c r="B8" s="57">
        <f>'BAR BB| Open rates'!U7*0.9*0.87+25</f>
        <v>13649.2</v>
      </c>
      <c r="C8" s="57">
        <f>'BAR BB| Open rates'!V7*0.9*0.87+25</f>
        <v>13649.2</v>
      </c>
      <c r="D8" s="57">
        <f>'BAR BB| Open rates'!W7*0.9*0.87+25</f>
        <v>16702.900000000001</v>
      </c>
      <c r="E8" s="57">
        <f>'BAR BB| Open rates'!X7*0.9*0.87+25</f>
        <v>22575.4</v>
      </c>
      <c r="F8" s="57">
        <f>'BAR BB| Open rates'!Y7*0.9*0.87+25</f>
        <v>33615.699999999997</v>
      </c>
      <c r="G8" s="57">
        <f>'BAR BB| Open rates'!Z7*0.9*0.87+25</f>
        <v>49197.4</v>
      </c>
      <c r="H8" s="57">
        <f>'BAR BB| Open rates'!AA7*0.9*0.87+25</f>
        <v>57027.4</v>
      </c>
      <c r="I8" s="57">
        <f>'BAR BB| Open rates'!AB7*0.9*0.87+25</f>
        <v>64935.7</v>
      </c>
      <c r="J8" s="57">
        <f>'BAR BB| Open rates'!AC7*0.9*0.87+25</f>
        <v>59141.5</v>
      </c>
      <c r="K8" s="57">
        <f>'BAR BB| Open rates'!AD7*0.9*0.87+25</f>
        <v>57027.4</v>
      </c>
      <c r="L8" s="57">
        <f>'BAR BB| Open rates'!AE7*0.9*0.87+25</f>
        <v>57027.4</v>
      </c>
      <c r="M8" s="57">
        <f>'BAR BB| Open rates'!AF7*0.9*0.87+25</f>
        <v>49197.4</v>
      </c>
      <c r="N8" s="57">
        <f>'BAR BB| Open rates'!AG7*0.9*0.87+25</f>
        <v>20226.400000000001</v>
      </c>
      <c r="O8" s="57">
        <f>'BAR BB| Open rates'!AH7*0.9*0.87+25</f>
        <v>24141.4</v>
      </c>
      <c r="P8" s="57">
        <f>'BAR BB| Open rates'!AI7*0.9*0.87+25</f>
        <v>22575.4</v>
      </c>
      <c r="Q8" s="57">
        <f>'BAR BB| Open rates'!AJ7*0.9*0.87+25</f>
        <v>20226.400000000001</v>
      </c>
      <c r="R8" s="57">
        <f>'BAR BB| Open rates'!AK7*0.9*0.87+25</f>
        <v>22575.4</v>
      </c>
      <c r="S8" s="57">
        <f>'BAR BB| Open rates'!AL7*0.9*0.87+25</f>
        <v>20226.400000000001</v>
      </c>
      <c r="T8" s="57">
        <f>'BAR BB| Open rates'!AM7*0.9*0.87+25</f>
        <v>22575.4</v>
      </c>
      <c r="U8" s="57">
        <f>'BAR BB| Open rates'!AN7*0.9*0.87+25</f>
        <v>28056.400000000001</v>
      </c>
      <c r="V8" s="57">
        <f>'BAR BB| Open rates'!AO7*0.9*0.87+25</f>
        <v>30405.4</v>
      </c>
      <c r="W8" s="57">
        <f>'BAR BB| Open rates'!AP7*0.9*0.87+25</f>
        <v>30405.4</v>
      </c>
      <c r="X8" s="57">
        <f>'BAR BB| Open rates'!AQ7*0.9*0.87+25</f>
        <v>30405.4</v>
      </c>
      <c r="Y8" s="57">
        <f>'BAR BB| Open rates'!AR7*0.9*0.87+25</f>
        <v>32676.1</v>
      </c>
      <c r="Z8" s="57">
        <f>'BAR BB| Open rates'!AS7*0.9*0.87+25</f>
        <v>30405.4</v>
      </c>
      <c r="AA8" s="57">
        <f>'BAR BB| Open rates'!AT7*0.9*0.87+25</f>
        <v>32676.1</v>
      </c>
      <c r="AB8" s="57">
        <f>'BAR BB| Open rates'!AU7*0.9*0.87+25</f>
        <v>30405.4</v>
      </c>
      <c r="AC8" s="57">
        <f>'BAR BB| Open rates'!AV7*0.9*0.87+25</f>
        <v>43246.6</v>
      </c>
      <c r="AD8" s="57">
        <f>'BAR BB| Open rates'!AW7*0.9*0.87+25</f>
        <v>40427.800000000003</v>
      </c>
      <c r="AE8" s="57">
        <f>'BAR BB| Open rates'!AX7*0.9*0.87+25</f>
        <v>25707.4</v>
      </c>
      <c r="AF8" s="57">
        <f>'BAR BB| Open rates'!AY7*0.9*0.87+25</f>
        <v>22575.4</v>
      </c>
      <c r="AG8" s="57">
        <f>'BAR BB| Open rates'!AZ7*0.9*0.87+25</f>
        <v>25707.4</v>
      </c>
      <c r="AH8" s="57">
        <f>'BAR BB| Open rates'!BA7*0.9*0.87+25</f>
        <v>18660.400000000001</v>
      </c>
      <c r="AI8" s="57">
        <f>'BAR BB| Open rates'!BB7*0.9*0.87+25</f>
        <v>17094.400000000001</v>
      </c>
      <c r="AJ8" s="57">
        <f>'BAR BB| Open rates'!BC7*0.9*0.87+25</f>
        <v>18660.400000000001</v>
      </c>
      <c r="AK8" s="57">
        <f>'BAR BB| Open rates'!BD7*0.9*0.87+25</f>
        <v>17094.400000000001</v>
      </c>
      <c r="AL8" s="57">
        <f>'BAR BB| Open rates'!BE7*0.9*0.87+25</f>
        <v>15371.8</v>
      </c>
      <c r="AM8" s="57">
        <f>'BAR BB| Open rates'!BF7*0.9*0.87+25</f>
        <v>14040.7</v>
      </c>
      <c r="AN8" s="57">
        <f>'BAR BB| Open rates'!BG7*0.9*0.87+25</f>
        <v>12474.7</v>
      </c>
    </row>
    <row r="9" spans="1:40"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row>
    <row r="10" spans="1:40" x14ac:dyDescent="0.2">
      <c r="A10" s="163">
        <v>1</v>
      </c>
      <c r="B10" s="57">
        <f>'BAR BB| Open rates'!U9*0.9*0.87+25</f>
        <v>14040.7</v>
      </c>
      <c r="C10" s="57">
        <f>'BAR BB| Open rates'!V9*0.9*0.87+25</f>
        <v>14040.7</v>
      </c>
      <c r="D10" s="57">
        <f>'BAR BB| Open rates'!W9*0.9*0.87+25</f>
        <v>17094.400000000001</v>
      </c>
      <c r="E10" s="57">
        <f>'BAR BB| Open rates'!X9*0.9*0.87+25</f>
        <v>22575.4</v>
      </c>
      <c r="F10" s="57">
        <f>'BAR BB| Open rates'!Y9*0.9*0.87+25</f>
        <v>39096.699999999997</v>
      </c>
      <c r="G10" s="57">
        <f>'BAR BB| Open rates'!Z9*0.9*0.87+25</f>
        <v>54678.400000000001</v>
      </c>
      <c r="H10" s="57">
        <f>'BAR BB| Open rates'!AA9*0.9*0.87+25</f>
        <v>62508.4</v>
      </c>
      <c r="I10" s="57">
        <f>'BAR BB| Open rates'!AB9*0.9*0.87+25</f>
        <v>70416.7</v>
      </c>
      <c r="J10" s="57">
        <f>'BAR BB| Open rates'!AC9*0.9*0.87+25</f>
        <v>64622.5</v>
      </c>
      <c r="K10" s="57">
        <f>'BAR BB| Open rates'!AD9*0.9*0.87+25</f>
        <v>62508.4</v>
      </c>
      <c r="L10" s="57">
        <f>'BAR BB| Open rates'!AE9*0.9*0.87+25</f>
        <v>57027.4</v>
      </c>
      <c r="M10" s="57">
        <f>'BAR BB| Open rates'!AF9*0.9*0.87+25</f>
        <v>49197.4</v>
      </c>
      <c r="N10" s="57">
        <f>'BAR BB| Open rates'!AG9*0.9*0.87+25</f>
        <v>20226.400000000001</v>
      </c>
      <c r="O10" s="57">
        <f>'BAR BB| Open rates'!AH9*0.9*0.87+25</f>
        <v>24141.4</v>
      </c>
      <c r="P10" s="57">
        <f>'BAR BB| Open rates'!AI9*0.9*0.87+25</f>
        <v>22575.4</v>
      </c>
      <c r="Q10" s="57">
        <f>'BAR BB| Open rates'!AJ9*0.9*0.87+25</f>
        <v>20226.400000000001</v>
      </c>
      <c r="R10" s="57">
        <f>'BAR BB| Open rates'!AK9*0.9*0.87+25</f>
        <v>22575.4</v>
      </c>
      <c r="S10" s="57">
        <f>'BAR BB| Open rates'!AL9*0.9*0.87+25</f>
        <v>20226.400000000001</v>
      </c>
      <c r="T10" s="57">
        <f>'BAR BB| Open rates'!AM9*0.9*0.87+25</f>
        <v>22575.4</v>
      </c>
      <c r="U10" s="57">
        <f>'BAR BB| Open rates'!AN9*0.9*0.87+25</f>
        <v>28056.400000000001</v>
      </c>
      <c r="V10" s="57">
        <f>'BAR BB| Open rates'!AO9*0.9*0.87+25</f>
        <v>30405.4</v>
      </c>
      <c r="W10" s="57">
        <f>'BAR BB| Open rates'!AP9*0.9*0.87+25</f>
        <v>30405.4</v>
      </c>
      <c r="X10" s="57">
        <f>'BAR BB| Open rates'!AQ9*0.9*0.87+25</f>
        <v>30405.4</v>
      </c>
      <c r="Y10" s="57">
        <f>'BAR BB| Open rates'!AR9*0.9*0.87+25</f>
        <v>32676.1</v>
      </c>
      <c r="Z10" s="57">
        <f>'BAR BB| Open rates'!AS9*0.9*0.87+25</f>
        <v>30405.4</v>
      </c>
      <c r="AA10" s="57">
        <f>'BAR BB| Open rates'!AT9*0.9*0.87+25</f>
        <v>32676.1</v>
      </c>
      <c r="AB10" s="57">
        <f>'BAR BB| Open rates'!AU9*0.9*0.87+25</f>
        <v>30405.4</v>
      </c>
      <c r="AC10" s="57">
        <f>'BAR BB| Open rates'!AV9*0.9*0.87+25</f>
        <v>43246.6</v>
      </c>
      <c r="AD10" s="57">
        <f>'BAR BB| Open rates'!AW9*0.9*0.87+25</f>
        <v>40427.800000000003</v>
      </c>
      <c r="AE10" s="57">
        <f>'BAR BB| Open rates'!AX9*0.9*0.87+25</f>
        <v>25707.4</v>
      </c>
      <c r="AF10" s="57">
        <f>'BAR BB| Open rates'!AY9*0.9*0.87+25</f>
        <v>22575.4</v>
      </c>
      <c r="AG10" s="57">
        <f>'BAR BB| Open rates'!AZ9*0.9*0.87+25</f>
        <v>25707.4</v>
      </c>
      <c r="AH10" s="57">
        <f>'BAR BB| Open rates'!BA9*0.9*0.87+25</f>
        <v>18660.400000000001</v>
      </c>
      <c r="AI10" s="57">
        <f>'BAR BB| Open rates'!BB9*0.9*0.87+25</f>
        <v>17094.400000000001</v>
      </c>
      <c r="AJ10" s="57">
        <f>'BAR BB| Open rates'!BC9*0.9*0.87+25</f>
        <v>18660.400000000001</v>
      </c>
      <c r="AK10" s="57">
        <f>'BAR BB| Open rates'!BD9*0.9*0.87+25</f>
        <v>17094.400000000001</v>
      </c>
      <c r="AL10" s="57">
        <f>'BAR BB| Open rates'!BE9*0.9*0.87+25</f>
        <v>15371.8</v>
      </c>
      <c r="AM10" s="57">
        <f>'BAR BB| Open rates'!BF9*0.9*0.87+25</f>
        <v>14040.7</v>
      </c>
      <c r="AN10" s="57">
        <f>'BAR BB| Open rates'!BG9*0.9*0.87+25</f>
        <v>12474.7</v>
      </c>
    </row>
    <row r="11" spans="1:40" x14ac:dyDescent="0.2">
      <c r="A11" s="163">
        <v>2</v>
      </c>
      <c r="B11" s="57">
        <f>'BAR BB| Open rates'!U10*0.9*0.87+25</f>
        <v>15998.2</v>
      </c>
      <c r="C11" s="57">
        <f>'BAR BB| Open rates'!V10*0.9*0.87+25</f>
        <v>15998.2</v>
      </c>
      <c r="D11" s="57">
        <f>'BAR BB| Open rates'!W10*0.9*0.87+25</f>
        <v>19051.900000000001</v>
      </c>
      <c r="E11" s="57">
        <f>'BAR BB| Open rates'!X10*0.9*0.87+25</f>
        <v>24532.9</v>
      </c>
      <c r="F11" s="57">
        <f>'BAR BB| Open rates'!Y10*0.9*0.87+25</f>
        <v>41445.699999999997</v>
      </c>
      <c r="G11" s="57">
        <f>'BAR BB| Open rates'!Z10*0.9*0.87+25</f>
        <v>57027.4</v>
      </c>
      <c r="H11" s="57">
        <f>'BAR BB| Open rates'!AA10*0.9*0.87+25</f>
        <v>64857.4</v>
      </c>
      <c r="I11" s="57">
        <f>'BAR BB| Open rates'!AB10*0.9*0.87+25</f>
        <v>72765.7</v>
      </c>
      <c r="J11" s="57">
        <f>'BAR BB| Open rates'!AC10*0.9*0.87+25</f>
        <v>66971.5</v>
      </c>
      <c r="K11" s="57">
        <f>'BAR BB| Open rates'!AD10*0.9*0.87+25</f>
        <v>64857.4</v>
      </c>
      <c r="L11" s="57">
        <f>'BAR BB| Open rates'!AE10*0.9*0.87+25</f>
        <v>59376.4</v>
      </c>
      <c r="M11" s="57">
        <f>'BAR BB| Open rates'!AF10*0.9*0.87+25</f>
        <v>51546.400000000001</v>
      </c>
      <c r="N11" s="57">
        <f>'BAR BB| Open rates'!AG10*0.9*0.87+25</f>
        <v>22575.4</v>
      </c>
      <c r="O11" s="57">
        <f>'BAR BB| Open rates'!AH10*0.9*0.87+25</f>
        <v>26490.400000000001</v>
      </c>
      <c r="P11" s="57">
        <f>'BAR BB| Open rates'!AI10*0.9*0.87+25</f>
        <v>24924.400000000001</v>
      </c>
      <c r="Q11" s="57">
        <f>'BAR BB| Open rates'!AJ10*0.9*0.87+25</f>
        <v>22575.4</v>
      </c>
      <c r="R11" s="57">
        <f>'BAR BB| Open rates'!AK10*0.9*0.87+25</f>
        <v>24924.400000000001</v>
      </c>
      <c r="S11" s="57">
        <f>'BAR BB| Open rates'!AL10*0.9*0.87+25</f>
        <v>22575.4</v>
      </c>
      <c r="T11" s="57">
        <f>'BAR BB| Open rates'!AM10*0.9*0.87+25</f>
        <v>24924.400000000001</v>
      </c>
      <c r="U11" s="57">
        <f>'BAR BB| Open rates'!AN10*0.9*0.87+25</f>
        <v>30405.4</v>
      </c>
      <c r="V11" s="57">
        <f>'BAR BB| Open rates'!AO10*0.9*0.87+25</f>
        <v>32754.400000000001</v>
      </c>
      <c r="W11" s="57">
        <f>'BAR BB| Open rates'!AP10*0.9*0.87+25</f>
        <v>32754.400000000001</v>
      </c>
      <c r="X11" s="57">
        <f>'BAR BB| Open rates'!AQ10*0.9*0.87+25</f>
        <v>32754.400000000001</v>
      </c>
      <c r="Y11" s="57">
        <f>'BAR BB| Open rates'!AR10*0.9*0.87+25</f>
        <v>35025.1</v>
      </c>
      <c r="Z11" s="57">
        <f>'BAR BB| Open rates'!AS10*0.9*0.87+25</f>
        <v>32754.400000000001</v>
      </c>
      <c r="AA11" s="57">
        <f>'BAR BB| Open rates'!AT10*0.9*0.87+25</f>
        <v>35025.1</v>
      </c>
      <c r="AB11" s="57">
        <f>'BAR BB| Open rates'!AU10*0.9*0.87+25</f>
        <v>32754.400000000001</v>
      </c>
      <c r="AC11" s="57">
        <f>'BAR BB| Open rates'!AV10*0.9*0.87+25</f>
        <v>45595.6</v>
      </c>
      <c r="AD11" s="57">
        <f>'BAR BB| Open rates'!AW10*0.9*0.87+25</f>
        <v>42776.800000000003</v>
      </c>
      <c r="AE11" s="57">
        <f>'BAR BB| Open rates'!AX10*0.9*0.87+25</f>
        <v>28056.400000000001</v>
      </c>
      <c r="AF11" s="57">
        <f>'BAR BB| Open rates'!AY10*0.9*0.87+25</f>
        <v>24924.400000000001</v>
      </c>
      <c r="AG11" s="57">
        <f>'BAR BB| Open rates'!AZ10*0.9*0.87+25</f>
        <v>28056.400000000001</v>
      </c>
      <c r="AH11" s="57">
        <f>'BAR BB| Open rates'!BA10*0.9*0.87+25</f>
        <v>21009.4</v>
      </c>
      <c r="AI11" s="57">
        <f>'BAR BB| Open rates'!BB10*0.9*0.87+25</f>
        <v>19443.400000000001</v>
      </c>
      <c r="AJ11" s="57">
        <f>'BAR BB| Open rates'!BC10*0.9*0.87+25</f>
        <v>21009.4</v>
      </c>
      <c r="AK11" s="57">
        <f>'BAR BB| Open rates'!BD10*0.9*0.87+25</f>
        <v>19443.400000000001</v>
      </c>
      <c r="AL11" s="57">
        <f>'BAR BB| Open rates'!BE10*0.9*0.87+25</f>
        <v>17720.8</v>
      </c>
      <c r="AM11" s="57">
        <f>'BAR BB| Open rates'!BF10*0.9*0.87+25</f>
        <v>16389.7</v>
      </c>
      <c r="AN11" s="57">
        <f>'BAR BB| Open rates'!BG10*0.9*0.87+25</f>
        <v>14823.7</v>
      </c>
    </row>
    <row r="12" spans="1:40"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row>
    <row r="13" spans="1:40" x14ac:dyDescent="0.2">
      <c r="A13" s="163">
        <v>1</v>
      </c>
      <c r="B13" s="57">
        <f>'BAR BB| Open rates'!U12*0.9*0.87+25</f>
        <v>17094.400000000001</v>
      </c>
      <c r="C13" s="57">
        <f>'BAR BB| Open rates'!V12*0.9*0.87+25</f>
        <v>17094.400000000001</v>
      </c>
      <c r="D13" s="57">
        <f>'BAR BB| Open rates'!W12*0.9*0.87+25</f>
        <v>20148.099999999999</v>
      </c>
      <c r="E13" s="57">
        <f>'BAR BB| Open rates'!X12*0.9*0.87+25</f>
        <v>25629.1</v>
      </c>
      <c r="F13" s="57">
        <f>'BAR BB| Open rates'!Y12*0.9*0.87+25</f>
        <v>62586.7</v>
      </c>
      <c r="G13" s="57">
        <f>'BAR BB| Open rates'!Z12*0.9*0.87+25</f>
        <v>78168.399999999994</v>
      </c>
      <c r="H13" s="57">
        <f>'BAR BB| Open rates'!AA12*0.9*0.87+25</f>
        <v>85998.399999999994</v>
      </c>
      <c r="I13" s="57">
        <f>'BAR BB| Open rates'!AB12*0.9*0.87+25</f>
        <v>93906.7</v>
      </c>
      <c r="J13" s="57">
        <f>'BAR BB| Open rates'!AC12*0.9*0.87+25</f>
        <v>88112.5</v>
      </c>
      <c r="K13" s="57">
        <f>'BAR BB| Open rates'!AD12*0.9*0.87+25</f>
        <v>85998.399999999994</v>
      </c>
      <c r="L13" s="57">
        <f>'BAR BB| Open rates'!AE12*0.9*0.87+25</f>
        <v>61725.4</v>
      </c>
      <c r="M13" s="57">
        <f>'BAR BB| Open rates'!AF12*0.9*0.87+25</f>
        <v>53895.4</v>
      </c>
      <c r="N13" s="57">
        <f>'BAR BB| Open rates'!AG12*0.9*0.87+25</f>
        <v>24924.400000000001</v>
      </c>
      <c r="O13" s="57">
        <f>'BAR BB| Open rates'!AH12*0.9*0.87+25</f>
        <v>28839.4</v>
      </c>
      <c r="P13" s="57">
        <f>'BAR BB| Open rates'!AI12*0.9*0.87+25</f>
        <v>27273.4</v>
      </c>
      <c r="Q13" s="57">
        <f>'BAR BB| Open rates'!AJ12*0.9*0.87+25</f>
        <v>24924.400000000001</v>
      </c>
      <c r="R13" s="57">
        <f>'BAR BB| Open rates'!AK12*0.9*0.87+25</f>
        <v>27273.4</v>
      </c>
      <c r="S13" s="57">
        <f>'BAR BB| Open rates'!AL12*0.9*0.87+25</f>
        <v>24924.400000000001</v>
      </c>
      <c r="T13" s="57">
        <f>'BAR BB| Open rates'!AM12*0.9*0.87+25</f>
        <v>27273.4</v>
      </c>
      <c r="U13" s="57">
        <f>'BAR BB| Open rates'!AN12*0.9*0.87+25</f>
        <v>32754.400000000001</v>
      </c>
      <c r="V13" s="57">
        <f>'BAR BB| Open rates'!AO12*0.9*0.87+25</f>
        <v>35103.4</v>
      </c>
      <c r="W13" s="57">
        <f>'BAR BB| Open rates'!AP12*0.9*0.87+25</f>
        <v>35338.300000000003</v>
      </c>
      <c r="X13" s="57">
        <f>'BAR BB| Open rates'!AQ12*0.9*0.87+25</f>
        <v>35338.300000000003</v>
      </c>
      <c r="Y13" s="57">
        <f>'BAR BB| Open rates'!AR12*0.9*0.87+25</f>
        <v>37609</v>
      </c>
      <c r="Z13" s="57">
        <f>'BAR BB| Open rates'!AS12*0.9*0.87+25</f>
        <v>35338.300000000003</v>
      </c>
      <c r="AA13" s="57">
        <f>'BAR BB| Open rates'!AT12*0.9*0.87+25</f>
        <v>37609</v>
      </c>
      <c r="AB13" s="57">
        <f>'BAR BB| Open rates'!AU12*0.9*0.87+25</f>
        <v>35338.300000000003</v>
      </c>
      <c r="AC13" s="57">
        <f>'BAR BB| Open rates'!AV12*0.9*0.87+25</f>
        <v>52642.6</v>
      </c>
      <c r="AD13" s="57">
        <f>'BAR BB| Open rates'!AW12*0.9*0.87+25</f>
        <v>43481.5</v>
      </c>
      <c r="AE13" s="57">
        <f>'BAR BB| Open rates'!AX12*0.9*0.87+25</f>
        <v>28761.1</v>
      </c>
      <c r="AF13" s="57">
        <f>'BAR BB| Open rates'!AY12*0.9*0.87+25</f>
        <v>25629.1</v>
      </c>
      <c r="AG13" s="57">
        <f>'BAR BB| Open rates'!AZ12*0.9*0.87+25</f>
        <v>28761.1</v>
      </c>
      <c r="AH13" s="57">
        <f>'BAR BB| Open rates'!BA12*0.9*0.87+25</f>
        <v>21714.1</v>
      </c>
      <c r="AI13" s="57">
        <f>'BAR BB| Open rates'!BB12*0.9*0.87+25</f>
        <v>20148.099999999999</v>
      </c>
      <c r="AJ13" s="57">
        <f>'BAR BB| Open rates'!BC12*0.9*0.87+25</f>
        <v>21714.1</v>
      </c>
      <c r="AK13" s="57">
        <f>'BAR BB| Open rates'!BD12*0.9*0.87+25</f>
        <v>20148.099999999999</v>
      </c>
      <c r="AL13" s="57">
        <f>'BAR BB| Open rates'!BE12*0.9*0.87+25</f>
        <v>18425.5</v>
      </c>
      <c r="AM13" s="57">
        <f>'BAR BB| Open rates'!BF12*0.9*0.87+25</f>
        <v>17094.400000000001</v>
      </c>
      <c r="AN13" s="57">
        <f>'BAR BB| Open rates'!BG12*0.9*0.87+25</f>
        <v>15528.4</v>
      </c>
    </row>
    <row r="14" spans="1:40" x14ac:dyDescent="0.2">
      <c r="A14" s="163">
        <v>2</v>
      </c>
      <c r="B14" s="57">
        <f>'BAR BB| Open rates'!U13*0.9*0.87+25</f>
        <v>19051.900000000001</v>
      </c>
      <c r="C14" s="57">
        <f>'BAR BB| Open rates'!V13*0.9*0.87+25</f>
        <v>19051.900000000001</v>
      </c>
      <c r="D14" s="57">
        <f>'BAR BB| Open rates'!W13*0.9*0.87+25</f>
        <v>22105.599999999999</v>
      </c>
      <c r="E14" s="57">
        <f>'BAR BB| Open rates'!X13*0.9*0.87+25</f>
        <v>27586.6</v>
      </c>
      <c r="F14" s="57">
        <f>'BAR BB| Open rates'!Y13*0.9*0.87+25</f>
        <v>64935.7</v>
      </c>
      <c r="G14" s="57">
        <f>'BAR BB| Open rates'!Z13*0.9*0.87+25</f>
        <v>80517.399999999994</v>
      </c>
      <c r="H14" s="57">
        <f>'BAR BB| Open rates'!AA13*0.9*0.87+25</f>
        <v>88347.4</v>
      </c>
      <c r="I14" s="57">
        <f>'BAR BB| Open rates'!AB13*0.9*0.87+25</f>
        <v>96255.7</v>
      </c>
      <c r="J14" s="57">
        <f>'BAR BB| Open rates'!AC13*0.9*0.87+25</f>
        <v>90461.5</v>
      </c>
      <c r="K14" s="57">
        <f>'BAR BB| Open rates'!AD13*0.9*0.87+25</f>
        <v>88347.4</v>
      </c>
      <c r="L14" s="57">
        <f>'BAR BB| Open rates'!AE13*0.9*0.87+25</f>
        <v>64074.400000000001</v>
      </c>
      <c r="M14" s="57">
        <f>'BAR BB| Open rates'!AF13*0.9*0.87+25</f>
        <v>56244.4</v>
      </c>
      <c r="N14" s="57">
        <f>'BAR BB| Open rates'!AG13*0.9*0.87+25</f>
        <v>27273.4</v>
      </c>
      <c r="O14" s="57">
        <f>'BAR BB| Open rates'!AH13*0.9*0.87+25</f>
        <v>31188.400000000001</v>
      </c>
      <c r="P14" s="57">
        <f>'BAR BB| Open rates'!AI13*0.9*0.87+25</f>
        <v>29622.400000000001</v>
      </c>
      <c r="Q14" s="57">
        <f>'BAR BB| Open rates'!AJ13*0.9*0.87+25</f>
        <v>27273.4</v>
      </c>
      <c r="R14" s="57">
        <f>'BAR BB| Open rates'!AK13*0.9*0.87+25</f>
        <v>29622.400000000001</v>
      </c>
      <c r="S14" s="57">
        <f>'BAR BB| Open rates'!AL13*0.9*0.87+25</f>
        <v>27273.4</v>
      </c>
      <c r="T14" s="57">
        <f>'BAR BB| Open rates'!AM13*0.9*0.87+25</f>
        <v>29622.400000000001</v>
      </c>
      <c r="U14" s="57">
        <f>'BAR BB| Open rates'!AN13*0.9*0.87+25</f>
        <v>35103.4</v>
      </c>
      <c r="V14" s="57">
        <f>'BAR BB| Open rates'!AO13*0.9*0.87+25</f>
        <v>37452.400000000001</v>
      </c>
      <c r="W14" s="57">
        <f>'BAR BB| Open rates'!AP13*0.9*0.87+25</f>
        <v>37687.300000000003</v>
      </c>
      <c r="X14" s="57">
        <f>'BAR BB| Open rates'!AQ13*0.9*0.87+25</f>
        <v>37687.300000000003</v>
      </c>
      <c r="Y14" s="57">
        <f>'BAR BB| Open rates'!AR13*0.9*0.87+25</f>
        <v>39958</v>
      </c>
      <c r="Z14" s="57">
        <f>'BAR BB| Open rates'!AS13*0.9*0.87+25</f>
        <v>37687.300000000003</v>
      </c>
      <c r="AA14" s="57">
        <f>'BAR BB| Open rates'!AT13*0.9*0.87+25</f>
        <v>39958</v>
      </c>
      <c r="AB14" s="57">
        <f>'BAR BB| Open rates'!AU13*0.9*0.87+25</f>
        <v>37687.300000000003</v>
      </c>
      <c r="AC14" s="57">
        <f>'BAR BB| Open rates'!AV13*0.9*0.87+25</f>
        <v>54991.6</v>
      </c>
      <c r="AD14" s="57">
        <f>'BAR BB| Open rates'!AW13*0.9*0.87+25</f>
        <v>45830.5</v>
      </c>
      <c r="AE14" s="57">
        <f>'BAR BB| Open rates'!AX13*0.9*0.87+25</f>
        <v>31110.1</v>
      </c>
      <c r="AF14" s="57">
        <f>'BAR BB| Open rates'!AY13*0.9*0.87+25</f>
        <v>27978.1</v>
      </c>
      <c r="AG14" s="57">
        <f>'BAR BB| Open rates'!AZ13*0.9*0.87+25</f>
        <v>31110.1</v>
      </c>
      <c r="AH14" s="57">
        <f>'BAR BB| Open rates'!BA13*0.9*0.87+25</f>
        <v>24063.1</v>
      </c>
      <c r="AI14" s="57">
        <f>'BAR BB| Open rates'!BB13*0.9*0.87+25</f>
        <v>22497.1</v>
      </c>
      <c r="AJ14" s="57">
        <f>'BAR BB| Open rates'!BC13*0.9*0.87+25</f>
        <v>24063.1</v>
      </c>
      <c r="AK14" s="57">
        <f>'BAR BB| Open rates'!BD13*0.9*0.87+25</f>
        <v>22497.1</v>
      </c>
      <c r="AL14" s="57">
        <f>'BAR BB| Open rates'!BE13*0.9*0.87+25</f>
        <v>20774.5</v>
      </c>
      <c r="AM14" s="57">
        <f>'BAR BB| Open rates'!BF13*0.9*0.87+25</f>
        <v>19443.400000000001</v>
      </c>
      <c r="AN14" s="57">
        <f>'BAR BB| Open rates'!BG13*0.9*0.87+25</f>
        <v>17877.400000000001</v>
      </c>
    </row>
    <row r="15" spans="1:40" s="154" customFormat="1" x14ac:dyDescent="0.2">
      <c r="A15" s="193"/>
    </row>
    <row r="16" spans="1:40" ht="12.75" customHeight="1" x14ac:dyDescent="0.2">
      <c r="A16" s="330" t="s">
        <v>172</v>
      </c>
    </row>
    <row r="17" spans="1:1" x14ac:dyDescent="0.2">
      <c r="A17" s="330"/>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340</v>
      </c>
    </row>
    <row r="4" spans="1:2" ht="21.75" customHeight="1" x14ac:dyDescent="0.2">
      <c r="A4" s="88" t="s">
        <v>62</v>
      </c>
      <c r="B4" s="182">
        <f>'Отдыхай и Катай FIT18'!B4</f>
        <v>46003</v>
      </c>
    </row>
    <row r="5" spans="1:2" ht="21.75" customHeight="1" x14ac:dyDescent="0.2">
      <c r="A5" s="104"/>
      <c r="B5" s="182">
        <f>'Отдыхай и Катай FIT18'!B5</f>
        <v>46003</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30" t="s">
        <v>172</v>
      </c>
    </row>
    <row r="17" spans="1:1" x14ac:dyDescent="0.2">
      <c r="A17" s="330"/>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30" t="s">
        <v>172</v>
      </c>
    </row>
    <row r="49" spans="1:7" x14ac:dyDescent="0.2">
      <c r="A49" s="330"/>
    </row>
    <row r="50" spans="1:7" x14ac:dyDescent="0.2">
      <c r="A50" s="89"/>
    </row>
    <row r="51" spans="1:7" s="154" customFormat="1" ht="12.75" customHeight="1" x14ac:dyDescent="0.2">
      <c r="A51" s="353" t="s">
        <v>264</v>
      </c>
      <c r="B51" s="354"/>
      <c r="C51" s="354"/>
      <c r="D51" s="354"/>
      <c r="E51" s="354"/>
      <c r="F51" s="354"/>
      <c r="G51" s="354"/>
    </row>
    <row r="52" spans="1:7" s="154" customFormat="1" ht="12.75" customHeight="1" x14ac:dyDescent="0.2">
      <c r="A52" s="353"/>
      <c r="B52" s="354"/>
      <c r="C52" s="354"/>
      <c r="D52" s="354"/>
      <c r="E52" s="354"/>
      <c r="F52" s="354"/>
      <c r="G52" s="354"/>
    </row>
    <row r="53" spans="1:7" s="154" customFormat="1" ht="12.75" customHeight="1" x14ac:dyDescent="0.2">
      <c r="A53" s="353"/>
      <c r="B53" s="354"/>
      <c r="C53" s="354"/>
      <c r="D53" s="354"/>
      <c r="E53" s="354"/>
      <c r="F53" s="354"/>
      <c r="G53" s="354"/>
    </row>
    <row r="54" spans="1:7" s="154" customFormat="1" ht="28.5" customHeight="1" x14ac:dyDescent="0.2">
      <c r="A54" s="353"/>
      <c r="B54" s="354"/>
      <c r="C54" s="354"/>
      <c r="D54" s="354"/>
      <c r="E54" s="354"/>
      <c r="F54" s="354"/>
      <c r="G54" s="354"/>
    </row>
    <row r="55" spans="1:7" s="154" customFormat="1" ht="12.75" customHeight="1" x14ac:dyDescent="0.2">
      <c r="A55" s="353"/>
      <c r="B55" s="354"/>
      <c r="C55" s="354"/>
      <c r="D55" s="354"/>
      <c r="E55" s="354"/>
      <c r="F55" s="354"/>
      <c r="G55" s="354"/>
    </row>
    <row r="56" spans="1:7" s="154" customFormat="1" ht="12.75" customHeight="1" x14ac:dyDescent="0.2">
      <c r="A56" s="353"/>
      <c r="B56" s="354"/>
      <c r="C56" s="354"/>
      <c r="D56" s="354"/>
      <c r="E56" s="354"/>
      <c r="F56" s="354"/>
      <c r="G56" s="354"/>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sheetPr>
  <dimension ref="A1:AN139"/>
  <sheetViews>
    <sheetView workbookViewId="0">
      <pane xSplit="1" topLeftCell="B1" activePane="topRight" state="frozen"/>
      <selection activeCell="A10" sqref="A10"/>
      <selection pane="topRight" activeCell="P19" sqref="P19"/>
    </sheetView>
  </sheetViews>
  <sheetFormatPr defaultColWidth="10" defaultRowHeight="12.75" x14ac:dyDescent="0.2"/>
  <cols>
    <col min="1" max="1" width="46.5703125" style="32" customWidth="1"/>
    <col min="2" max="5" width="10" style="31"/>
    <col min="6" max="11" width="0" style="31" hidden="1" customWidth="1"/>
    <col min="12" max="16384" width="10" style="31"/>
  </cols>
  <sheetData>
    <row r="1" spans="1:40" ht="23.25" customHeight="1" x14ac:dyDescent="0.2">
      <c r="A1" s="180" t="s">
        <v>61</v>
      </c>
    </row>
    <row r="2" spans="1:40" ht="23.25" customHeight="1" x14ac:dyDescent="0.2">
      <c r="A2" s="177" t="s">
        <v>191</v>
      </c>
    </row>
    <row r="3" spans="1:40" ht="23.25" customHeight="1" x14ac:dyDescent="0.2">
      <c r="A3" s="167" t="s">
        <v>275</v>
      </c>
    </row>
    <row r="4" spans="1:40" ht="23.25" customHeight="1" x14ac:dyDescent="0.2">
      <c r="A4" s="88" t="s">
        <v>62</v>
      </c>
      <c r="B4" s="113">
        <f>'Отдыхай и Катай FIT18'!B4</f>
        <v>46003</v>
      </c>
      <c r="C4" s="113">
        <f>'Отдыхай и Катай FIT18'!C4</f>
        <v>46004</v>
      </c>
      <c r="D4" s="113">
        <f>'Отдыхай и Катай FIT18'!D4</f>
        <v>46010</v>
      </c>
      <c r="E4" s="113">
        <f>'Отдыхай и Катай FIT18'!E4</f>
        <v>46017</v>
      </c>
      <c r="F4" s="113">
        <f>'Отдыхай и Катай FIT18'!F4</f>
        <v>46020</v>
      </c>
      <c r="G4" s="113">
        <f>'Отдыхай и Катай FIT18'!G4</f>
        <v>46021</v>
      </c>
      <c r="H4" s="113">
        <f>'Отдыхай и Катай FIT18'!H4</f>
        <v>46022</v>
      </c>
      <c r="I4" s="113">
        <f>'Отдыхай и Катай FIT18'!I4</f>
        <v>46023</v>
      </c>
      <c r="J4" s="113">
        <f>'Отдыхай и Катай FIT18'!J4</f>
        <v>46028</v>
      </c>
      <c r="K4" s="113">
        <f>'Отдыхай и Катай FIT18'!K4</f>
        <v>46030</v>
      </c>
      <c r="L4" s="113">
        <f>'Отдыхай и Катай FIT18'!L4</f>
        <v>46031</v>
      </c>
      <c r="M4" s="113">
        <f>'Отдыхай и Катай FIT18'!M4</f>
        <v>46032</v>
      </c>
      <c r="N4" s="113">
        <f>'Отдыхай и Катай FIT18'!N4</f>
        <v>46033</v>
      </c>
      <c r="O4" s="113">
        <f>'Отдыхай и Катай FIT18'!O4</f>
        <v>46038</v>
      </c>
      <c r="P4" s="113">
        <f>'Отдыхай и Катай FIT18'!P4</f>
        <v>45675</v>
      </c>
      <c r="Q4" s="113">
        <f>'Отдыхай и Катай FIT18'!Q4</f>
        <v>46041</v>
      </c>
      <c r="R4" s="113">
        <f>'Отдыхай и Катай FIT18'!R4</f>
        <v>46045</v>
      </c>
      <c r="S4" s="113">
        <f>'Отдыхай и Катай FIT18'!S4</f>
        <v>46047</v>
      </c>
      <c r="T4" s="113">
        <f>'Отдыхай и Катай FIT18'!T4</f>
        <v>46049</v>
      </c>
      <c r="U4" s="113">
        <f>'Отдыхай и Катай FIT18'!U4</f>
        <v>46052</v>
      </c>
      <c r="V4" s="113">
        <f>'Отдыхай и Катай FIT18'!V4</f>
        <v>46054</v>
      </c>
      <c r="W4" s="113">
        <f>'Отдыхай и Катай FIT18'!W4</f>
        <v>46056</v>
      </c>
      <c r="X4" s="113">
        <f>'Отдыхай и Катай FIT18'!X4</f>
        <v>46058</v>
      </c>
      <c r="Y4" s="113">
        <f>'Отдыхай и Катай FIT18'!Y4</f>
        <v>46059</v>
      </c>
      <c r="Z4" s="113">
        <f>'Отдыхай и Катай FIT18'!Z4</f>
        <v>46061</v>
      </c>
      <c r="AA4" s="113">
        <f>'Отдыхай и Катай FIT18'!AA4</f>
        <v>46066</v>
      </c>
      <c r="AB4" s="113">
        <f>'Отдыхай и Катай FIT18'!AB4</f>
        <v>46068</v>
      </c>
      <c r="AC4" s="113">
        <f>'Отдыхай и Катай FIT18'!AC4</f>
        <v>46072</v>
      </c>
      <c r="AD4" s="113">
        <f>'Отдыхай и Катай FIT18'!AD4</f>
        <v>46077</v>
      </c>
      <c r="AE4" s="113">
        <f>'Отдыхай и Катай FIT18'!AE4</f>
        <v>46078</v>
      </c>
      <c r="AF4" s="113">
        <f>'Отдыхай и Катай FIT18'!AF4</f>
        <v>46082</v>
      </c>
      <c r="AG4" s="113">
        <f>'Отдыхай и Катай FIT18'!AG4</f>
        <v>46087</v>
      </c>
      <c r="AH4" s="113">
        <f>'Отдыхай и Катай FIT18'!AH4</f>
        <v>46091</v>
      </c>
      <c r="AI4" s="113">
        <f>'Отдыхай и Катай FIT18'!AI4</f>
        <v>46096</v>
      </c>
      <c r="AJ4" s="113">
        <f>'Отдыхай и Катай FIT18'!AJ4</f>
        <v>46101</v>
      </c>
      <c r="AK4" s="113">
        <f>'Отдыхай и Катай FIT18'!AK4</f>
        <v>46103</v>
      </c>
      <c r="AL4" s="113">
        <f>'Отдыхай и Катай FIT18'!AL4</f>
        <v>46113</v>
      </c>
      <c r="AM4" s="113">
        <f>'Отдыхай и Катай FIT18'!AM4</f>
        <v>46118</v>
      </c>
      <c r="AN4" s="113">
        <f>'Отдыхай и Катай FIT18'!AN4</f>
        <v>46124</v>
      </c>
    </row>
    <row r="5" spans="1:40" ht="23.25" customHeight="1" x14ac:dyDescent="0.2">
      <c r="A5" s="104"/>
      <c r="B5" s="113">
        <f>'Отдыхай и Катай FIT18'!B5</f>
        <v>46003</v>
      </c>
      <c r="C5" s="113">
        <f>'Отдыхай и Катай FIT18'!C5</f>
        <v>46009</v>
      </c>
      <c r="D5" s="113">
        <f>'Отдыхай и Катай FIT18'!D5</f>
        <v>46016</v>
      </c>
      <c r="E5" s="113">
        <f>'Отдыхай и Катай FIT18'!E5</f>
        <v>46019</v>
      </c>
      <c r="F5" s="113">
        <f>'Отдыхай и Катай FIT18'!F5</f>
        <v>46020</v>
      </c>
      <c r="G5" s="113">
        <f>'Отдыхай и Катай FIT18'!G5</f>
        <v>46021</v>
      </c>
      <c r="H5" s="113">
        <f>'Отдыхай и Катай FIT18'!H5</f>
        <v>46022</v>
      </c>
      <c r="I5" s="113">
        <f>'Отдыхай и Катай FIT18'!I5</f>
        <v>46027</v>
      </c>
      <c r="J5" s="113">
        <f>'Отдыхай и Катай FIT18'!J5</f>
        <v>46029</v>
      </c>
      <c r="K5" s="113">
        <f>'Отдыхай и Катай FIT18'!K5</f>
        <v>46030</v>
      </c>
      <c r="L5" s="113">
        <f>'Отдыхай и Катай FIT18'!L5</f>
        <v>46031</v>
      </c>
      <c r="M5" s="113">
        <f>'Отдыхай и Катай FIT18'!M5</f>
        <v>46032</v>
      </c>
      <c r="N5" s="113">
        <f>'Отдыхай и Катай FIT18'!N5</f>
        <v>46037</v>
      </c>
      <c r="O5" s="113">
        <f>'Отдыхай и Катай FIT18'!O5</f>
        <v>46039</v>
      </c>
      <c r="P5" s="113">
        <f>'Отдыхай и Катай FIT18'!P5</f>
        <v>45675</v>
      </c>
      <c r="Q5" s="113">
        <f>'Отдыхай и Катай FIT18'!Q5</f>
        <v>46044</v>
      </c>
      <c r="R5" s="113">
        <f>'Отдыхай и Катай FIT18'!R5</f>
        <v>46046</v>
      </c>
      <c r="S5" s="113">
        <f>'Отдыхай и Катай FIT18'!S5</f>
        <v>46048</v>
      </c>
      <c r="T5" s="113">
        <f>'Отдыхай и Катай FIT18'!T5</f>
        <v>46051</v>
      </c>
      <c r="U5" s="113">
        <f>'Отдыхай и Катай FIT18'!U5</f>
        <v>46053</v>
      </c>
      <c r="V5" s="113">
        <f>'Отдыхай и Катай FIT18'!V5</f>
        <v>46055</v>
      </c>
      <c r="W5" s="113">
        <f>'Отдыхай и Катай FIT18'!W5</f>
        <v>46057</v>
      </c>
      <c r="X5" s="113">
        <f>'Отдыхай и Катай FIT18'!X5</f>
        <v>46058</v>
      </c>
      <c r="Y5" s="113">
        <f>'Отдыхай и Катай FIT18'!Y5</f>
        <v>46060</v>
      </c>
      <c r="Z5" s="113">
        <f>'Отдыхай и Катай FIT18'!Z5</f>
        <v>46065</v>
      </c>
      <c r="AA5" s="113">
        <f>'Отдыхай и Катай FIT18'!AA5</f>
        <v>46067</v>
      </c>
      <c r="AB5" s="113">
        <f>'Отдыхай и Катай FIT18'!AB5</f>
        <v>46071</v>
      </c>
      <c r="AC5" s="113">
        <f>'Отдыхай и Катай FIT18'!AC5</f>
        <v>46076</v>
      </c>
      <c r="AD5" s="113">
        <f>'Отдыхай и Катай FIT18'!AD5</f>
        <v>46077</v>
      </c>
      <c r="AE5" s="113">
        <f>'Отдыхай и Катай FIT18'!AE5</f>
        <v>46081</v>
      </c>
      <c r="AF5" s="113">
        <f>'Отдыхай и Катай FIT18'!AF5</f>
        <v>46086</v>
      </c>
      <c r="AG5" s="113">
        <f>'Отдыхай и Катай FIT18'!AG5</f>
        <v>46090</v>
      </c>
      <c r="AH5" s="113">
        <f>'Отдыхай и Катай FIT18'!AH5</f>
        <v>46095</v>
      </c>
      <c r="AI5" s="113">
        <f>'Отдыхай и Катай FIT18'!AI5</f>
        <v>46100</v>
      </c>
      <c r="AJ5" s="113">
        <f>'Отдыхай и Катай FIT18'!AJ5</f>
        <v>46102</v>
      </c>
      <c r="AK5" s="113">
        <f>'Отдыхай и Катай FIT18'!AK5</f>
        <v>46112</v>
      </c>
      <c r="AL5" s="113">
        <f>'Отдыхай и Катай FIT18'!AL5</f>
        <v>46117</v>
      </c>
      <c r="AM5" s="113">
        <f>'Отдыхай и Катай FIT18'!AM5</f>
        <v>46123</v>
      </c>
      <c r="AN5" s="113">
        <f>'Отдыхай и Катай FIT18'!AN5</f>
        <v>46124</v>
      </c>
    </row>
    <row r="6" spans="1:40" x14ac:dyDescent="0.2">
      <c r="A6" s="163" t="s">
        <v>63</v>
      </c>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row>
    <row r="7" spans="1:40" x14ac:dyDescent="0.2">
      <c r="A7" s="163">
        <v>1</v>
      </c>
      <c r="B7" s="19">
        <f>'BAR BB| Open rates'!U6*0.9*0.85</f>
        <v>11398.5</v>
      </c>
      <c r="C7" s="19">
        <f>'BAR BB| Open rates'!V6*0.9*0.85</f>
        <v>11398.5</v>
      </c>
      <c r="D7" s="19">
        <f>'BAR BB| Open rates'!W6*0.9*0.85</f>
        <v>14382</v>
      </c>
      <c r="E7" s="19">
        <f>'BAR BB| Open rates'!X6*0.9*0.85</f>
        <v>19737</v>
      </c>
      <c r="F7" s="19">
        <f>'BAR BB| Open rates'!Y6*0.9*0.85</f>
        <v>30523.5</v>
      </c>
      <c r="G7" s="19">
        <f>'BAR BB| Open rates'!Z6*0.9*0.85</f>
        <v>45747</v>
      </c>
      <c r="H7" s="19">
        <f>'BAR BB| Open rates'!AA6*0.9*0.85</f>
        <v>53397</v>
      </c>
      <c r="I7" s="19">
        <f>'BAR BB| Open rates'!AB6*0.9*0.85</f>
        <v>61123.5</v>
      </c>
      <c r="J7" s="19">
        <f>'BAR BB| Open rates'!AC6*0.9*0.85</f>
        <v>55462.5</v>
      </c>
      <c r="K7" s="19">
        <f>'BAR BB| Open rates'!AD6*0.9*0.85</f>
        <v>53397</v>
      </c>
      <c r="L7" s="19">
        <f>'BAR BB| Open rates'!AE6*0.9*0.85</f>
        <v>53397</v>
      </c>
      <c r="M7" s="19">
        <f>'BAR BB| Open rates'!AF6*0.9*0.85</f>
        <v>45747</v>
      </c>
      <c r="N7" s="19">
        <f>'BAR BB| Open rates'!AG6*0.9*0.85</f>
        <v>17442</v>
      </c>
      <c r="O7" s="19">
        <f>'BAR BB| Open rates'!AH6*0.9*0.85</f>
        <v>21267</v>
      </c>
      <c r="P7" s="19">
        <f>'BAR BB| Open rates'!AI6*0.9*0.85</f>
        <v>19737</v>
      </c>
      <c r="Q7" s="19">
        <f>'BAR BB| Open rates'!AJ6*0.9*0.85</f>
        <v>17442</v>
      </c>
      <c r="R7" s="19">
        <f>'BAR BB| Open rates'!AK6*0.9*0.85</f>
        <v>19737</v>
      </c>
      <c r="S7" s="19">
        <f>'BAR BB| Open rates'!AL6*0.9*0.85</f>
        <v>17442</v>
      </c>
      <c r="T7" s="19">
        <f>'BAR BB| Open rates'!AM6*0.9*0.85</f>
        <v>19737</v>
      </c>
      <c r="U7" s="19">
        <f>'BAR BB| Open rates'!AN6*0.9*0.85</f>
        <v>25092</v>
      </c>
      <c r="V7" s="19">
        <f>'BAR BB| Open rates'!AO6*0.9*0.85</f>
        <v>27387</v>
      </c>
      <c r="W7" s="19">
        <f>'BAR BB| Open rates'!AP6*0.9*0.85</f>
        <v>27387</v>
      </c>
      <c r="X7" s="19">
        <f>'BAR BB| Open rates'!AQ6*0.9*0.85</f>
        <v>27387</v>
      </c>
      <c r="Y7" s="19">
        <f>'BAR BB| Open rates'!AR6*0.9*0.85</f>
        <v>29605.5</v>
      </c>
      <c r="Z7" s="19">
        <f>'BAR BB| Open rates'!AS6*0.9*0.85</f>
        <v>27387</v>
      </c>
      <c r="AA7" s="19">
        <f>'BAR BB| Open rates'!AT6*0.9*0.85</f>
        <v>29605.5</v>
      </c>
      <c r="AB7" s="19">
        <f>'BAR BB| Open rates'!AU6*0.9*0.85</f>
        <v>27387</v>
      </c>
      <c r="AC7" s="19">
        <f>'BAR BB| Open rates'!AV6*0.9*0.85</f>
        <v>39933</v>
      </c>
      <c r="AD7" s="19">
        <f>'BAR BB| Open rates'!AW6*0.9*0.85</f>
        <v>37179</v>
      </c>
      <c r="AE7" s="19">
        <f>'BAR BB| Open rates'!AX6*0.9*0.85</f>
        <v>22797</v>
      </c>
      <c r="AF7" s="19">
        <f>'BAR BB| Open rates'!AY6*0.9*0.85</f>
        <v>19737</v>
      </c>
      <c r="AG7" s="19">
        <f>'BAR BB| Open rates'!AZ6*0.9*0.85</f>
        <v>22797</v>
      </c>
      <c r="AH7" s="19">
        <f>'BAR BB| Open rates'!BA6*0.9*0.85</f>
        <v>15912</v>
      </c>
      <c r="AI7" s="19">
        <f>'BAR BB| Open rates'!BB6*0.9*0.85</f>
        <v>14382</v>
      </c>
      <c r="AJ7" s="19">
        <f>'BAR BB| Open rates'!BC6*0.9*0.85</f>
        <v>15912</v>
      </c>
      <c r="AK7" s="19">
        <f>'BAR BB| Open rates'!BD6*0.9*0.85</f>
        <v>14382</v>
      </c>
      <c r="AL7" s="19">
        <f>'BAR BB| Open rates'!BE6*0.9*0.85</f>
        <v>12699</v>
      </c>
      <c r="AM7" s="19">
        <f>'BAR BB| Open rates'!BF6*0.9*0.85</f>
        <v>11398.5</v>
      </c>
      <c r="AN7" s="19">
        <f>'BAR BB| Open rates'!BG6*0.9*0.85</f>
        <v>9868.5</v>
      </c>
    </row>
    <row r="8" spans="1:40" x14ac:dyDescent="0.2">
      <c r="A8" s="163">
        <v>2</v>
      </c>
      <c r="B8" s="19">
        <f>'BAR BB| Open rates'!U7*0.9*0.85</f>
        <v>13311</v>
      </c>
      <c r="C8" s="19">
        <f>'BAR BB| Open rates'!V7*0.9*0.85</f>
        <v>13311</v>
      </c>
      <c r="D8" s="19">
        <f>'BAR BB| Open rates'!W7*0.9*0.85</f>
        <v>16294.5</v>
      </c>
      <c r="E8" s="19">
        <f>'BAR BB| Open rates'!X7*0.9*0.85</f>
        <v>22032</v>
      </c>
      <c r="F8" s="19">
        <f>'BAR BB| Open rates'!Y7*0.9*0.85</f>
        <v>32818.5</v>
      </c>
      <c r="G8" s="19">
        <f>'BAR BB| Open rates'!Z7*0.9*0.85</f>
        <v>48042</v>
      </c>
      <c r="H8" s="19">
        <f>'BAR BB| Open rates'!AA7*0.9*0.85</f>
        <v>55692</v>
      </c>
      <c r="I8" s="19">
        <f>'BAR BB| Open rates'!AB7*0.9*0.85</f>
        <v>63418.5</v>
      </c>
      <c r="J8" s="19">
        <f>'BAR BB| Open rates'!AC7*0.9*0.85</f>
        <v>57757.5</v>
      </c>
      <c r="K8" s="19">
        <f>'BAR BB| Open rates'!AD7*0.9*0.85</f>
        <v>55692</v>
      </c>
      <c r="L8" s="19">
        <f>'BAR BB| Open rates'!AE7*0.9*0.85</f>
        <v>55692</v>
      </c>
      <c r="M8" s="19">
        <f>'BAR BB| Open rates'!AF7*0.9*0.85</f>
        <v>48042</v>
      </c>
      <c r="N8" s="19">
        <f>'BAR BB| Open rates'!AG7*0.9*0.85</f>
        <v>19737</v>
      </c>
      <c r="O8" s="19">
        <f>'BAR BB| Open rates'!AH7*0.9*0.85</f>
        <v>23562</v>
      </c>
      <c r="P8" s="19">
        <f>'BAR BB| Open rates'!AI7*0.9*0.85</f>
        <v>22032</v>
      </c>
      <c r="Q8" s="19">
        <f>'BAR BB| Open rates'!AJ7*0.9*0.85</f>
        <v>19737</v>
      </c>
      <c r="R8" s="19">
        <f>'BAR BB| Open rates'!AK7*0.9*0.85</f>
        <v>22032</v>
      </c>
      <c r="S8" s="19">
        <f>'BAR BB| Open rates'!AL7*0.9*0.85</f>
        <v>19737</v>
      </c>
      <c r="T8" s="19">
        <f>'BAR BB| Open rates'!AM7*0.9*0.85</f>
        <v>22032</v>
      </c>
      <c r="U8" s="19">
        <f>'BAR BB| Open rates'!AN7*0.9*0.85</f>
        <v>27387</v>
      </c>
      <c r="V8" s="19">
        <f>'BAR BB| Open rates'!AO7*0.9*0.85</f>
        <v>29682</v>
      </c>
      <c r="W8" s="19">
        <f>'BAR BB| Open rates'!AP7*0.9*0.85</f>
        <v>29682</v>
      </c>
      <c r="X8" s="19">
        <f>'BAR BB| Open rates'!AQ7*0.9*0.85</f>
        <v>29682</v>
      </c>
      <c r="Y8" s="19">
        <f>'BAR BB| Open rates'!AR7*0.9*0.85</f>
        <v>31900.5</v>
      </c>
      <c r="Z8" s="19">
        <f>'BAR BB| Open rates'!AS7*0.9*0.85</f>
        <v>29682</v>
      </c>
      <c r="AA8" s="19">
        <f>'BAR BB| Open rates'!AT7*0.9*0.85</f>
        <v>31900.5</v>
      </c>
      <c r="AB8" s="19">
        <f>'BAR BB| Open rates'!AU7*0.9*0.85</f>
        <v>29682</v>
      </c>
      <c r="AC8" s="19">
        <f>'BAR BB| Open rates'!AV7*0.9*0.85</f>
        <v>42228</v>
      </c>
      <c r="AD8" s="19">
        <f>'BAR BB| Open rates'!AW7*0.9*0.85</f>
        <v>39474</v>
      </c>
      <c r="AE8" s="19">
        <f>'BAR BB| Open rates'!AX7*0.9*0.85</f>
        <v>25092</v>
      </c>
      <c r="AF8" s="19">
        <f>'BAR BB| Open rates'!AY7*0.9*0.85</f>
        <v>22032</v>
      </c>
      <c r="AG8" s="19">
        <f>'BAR BB| Open rates'!AZ7*0.9*0.85</f>
        <v>25092</v>
      </c>
      <c r="AH8" s="19">
        <f>'BAR BB| Open rates'!BA7*0.9*0.85</f>
        <v>18207</v>
      </c>
      <c r="AI8" s="19">
        <f>'BAR BB| Open rates'!BB7*0.9*0.85</f>
        <v>16677</v>
      </c>
      <c r="AJ8" s="19">
        <f>'BAR BB| Open rates'!BC7*0.9*0.85</f>
        <v>18207</v>
      </c>
      <c r="AK8" s="19">
        <f>'BAR BB| Open rates'!BD7*0.9*0.85</f>
        <v>16677</v>
      </c>
      <c r="AL8" s="19">
        <f>'BAR BB| Open rates'!BE7*0.9*0.85</f>
        <v>14994</v>
      </c>
      <c r="AM8" s="19">
        <f>'BAR BB| Open rates'!BF7*0.9*0.85</f>
        <v>13693.5</v>
      </c>
      <c r="AN8" s="19">
        <f>'BAR BB| Open rates'!BG7*0.9*0.85</f>
        <v>12163.5</v>
      </c>
    </row>
    <row r="9" spans="1:40" x14ac:dyDescent="0.2">
      <c r="A9" s="163" t="s">
        <v>175</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row>
    <row r="10" spans="1:40" x14ac:dyDescent="0.2">
      <c r="A10" s="163">
        <v>1</v>
      </c>
      <c r="B10" s="19">
        <f>'BAR BB| Open rates'!U9*0.9*0.85</f>
        <v>13693.5</v>
      </c>
      <c r="C10" s="19">
        <f>'BAR BB| Open rates'!V9*0.9*0.85</f>
        <v>13693.5</v>
      </c>
      <c r="D10" s="19">
        <f>'BAR BB| Open rates'!W9*0.9*0.85</f>
        <v>16677</v>
      </c>
      <c r="E10" s="19">
        <f>'BAR BB| Open rates'!X9*0.9*0.85</f>
        <v>22032</v>
      </c>
      <c r="F10" s="19">
        <f>'BAR BB| Open rates'!Y9*0.9*0.85</f>
        <v>38173.5</v>
      </c>
      <c r="G10" s="19">
        <f>'BAR BB| Open rates'!Z9*0.9*0.85</f>
        <v>53397</v>
      </c>
      <c r="H10" s="19">
        <f>'BAR BB| Open rates'!AA9*0.9*0.85</f>
        <v>61047</v>
      </c>
      <c r="I10" s="19">
        <f>'BAR BB| Open rates'!AB9*0.9*0.85</f>
        <v>68773.5</v>
      </c>
      <c r="J10" s="19">
        <f>'BAR BB| Open rates'!AC9*0.9*0.85</f>
        <v>63112.5</v>
      </c>
      <c r="K10" s="19">
        <f>'BAR BB| Open rates'!AD9*0.9*0.85</f>
        <v>61047</v>
      </c>
      <c r="L10" s="19">
        <f>'BAR BB| Open rates'!AE9*0.9*0.85</f>
        <v>55692</v>
      </c>
      <c r="M10" s="19">
        <f>'BAR BB| Open rates'!AF9*0.9*0.85</f>
        <v>48042</v>
      </c>
      <c r="N10" s="19">
        <f>'BAR BB| Open rates'!AG9*0.9*0.85</f>
        <v>19737</v>
      </c>
      <c r="O10" s="19">
        <f>'BAR BB| Open rates'!AH9*0.9*0.85</f>
        <v>23562</v>
      </c>
      <c r="P10" s="19">
        <f>'BAR BB| Open rates'!AI9*0.9*0.85</f>
        <v>22032</v>
      </c>
      <c r="Q10" s="19">
        <f>'BAR BB| Open rates'!AJ9*0.9*0.85</f>
        <v>19737</v>
      </c>
      <c r="R10" s="19">
        <f>'BAR BB| Open rates'!AK9*0.9*0.85</f>
        <v>22032</v>
      </c>
      <c r="S10" s="19">
        <f>'BAR BB| Open rates'!AL9*0.9*0.85</f>
        <v>19737</v>
      </c>
      <c r="T10" s="19">
        <f>'BAR BB| Open rates'!AM9*0.9*0.85</f>
        <v>22032</v>
      </c>
      <c r="U10" s="19">
        <f>'BAR BB| Open rates'!AN9*0.9*0.85</f>
        <v>27387</v>
      </c>
      <c r="V10" s="19">
        <f>'BAR BB| Open rates'!AO9*0.9*0.85</f>
        <v>29682</v>
      </c>
      <c r="W10" s="19">
        <f>'BAR BB| Open rates'!AP9*0.9*0.85</f>
        <v>29682</v>
      </c>
      <c r="X10" s="19">
        <f>'BAR BB| Open rates'!AQ9*0.9*0.85</f>
        <v>29682</v>
      </c>
      <c r="Y10" s="19">
        <f>'BAR BB| Open rates'!AR9*0.9*0.85</f>
        <v>31900.5</v>
      </c>
      <c r="Z10" s="19">
        <f>'BAR BB| Open rates'!AS9*0.9*0.85</f>
        <v>29682</v>
      </c>
      <c r="AA10" s="19">
        <f>'BAR BB| Open rates'!AT9*0.9*0.85</f>
        <v>31900.5</v>
      </c>
      <c r="AB10" s="19">
        <f>'BAR BB| Open rates'!AU9*0.9*0.85</f>
        <v>29682</v>
      </c>
      <c r="AC10" s="19">
        <f>'BAR BB| Open rates'!AV9*0.9*0.85</f>
        <v>42228</v>
      </c>
      <c r="AD10" s="19">
        <f>'BAR BB| Open rates'!AW9*0.9*0.85</f>
        <v>39474</v>
      </c>
      <c r="AE10" s="19">
        <f>'BAR BB| Open rates'!AX9*0.9*0.85</f>
        <v>25092</v>
      </c>
      <c r="AF10" s="19">
        <f>'BAR BB| Open rates'!AY9*0.9*0.85</f>
        <v>22032</v>
      </c>
      <c r="AG10" s="19">
        <f>'BAR BB| Open rates'!AZ9*0.9*0.85</f>
        <v>25092</v>
      </c>
      <c r="AH10" s="19">
        <f>'BAR BB| Open rates'!BA9*0.9*0.85</f>
        <v>18207</v>
      </c>
      <c r="AI10" s="19">
        <f>'BAR BB| Open rates'!BB9*0.9*0.85</f>
        <v>16677</v>
      </c>
      <c r="AJ10" s="19">
        <f>'BAR BB| Open rates'!BC9*0.9*0.85</f>
        <v>18207</v>
      </c>
      <c r="AK10" s="19">
        <f>'BAR BB| Open rates'!BD9*0.9*0.85</f>
        <v>16677</v>
      </c>
      <c r="AL10" s="19">
        <f>'BAR BB| Open rates'!BE9*0.9*0.85</f>
        <v>14994</v>
      </c>
      <c r="AM10" s="19">
        <f>'BAR BB| Open rates'!BF9*0.9*0.85</f>
        <v>13693.5</v>
      </c>
      <c r="AN10" s="19">
        <f>'BAR BB| Open rates'!BG9*0.9*0.85</f>
        <v>12163.5</v>
      </c>
    </row>
    <row r="11" spans="1:40" x14ac:dyDescent="0.2">
      <c r="A11" s="163">
        <v>2</v>
      </c>
      <c r="B11" s="19">
        <f>'BAR BB| Open rates'!U10*0.9*0.85</f>
        <v>15606</v>
      </c>
      <c r="C11" s="19">
        <f>'BAR BB| Open rates'!V10*0.9*0.85</f>
        <v>15606</v>
      </c>
      <c r="D11" s="19">
        <f>'BAR BB| Open rates'!W10*0.9*0.85</f>
        <v>18589.5</v>
      </c>
      <c r="E11" s="19">
        <f>'BAR BB| Open rates'!X10*0.9*0.85</f>
        <v>23944.5</v>
      </c>
      <c r="F11" s="19">
        <f>'BAR BB| Open rates'!Y10*0.9*0.85</f>
        <v>40468.5</v>
      </c>
      <c r="G11" s="19">
        <f>'BAR BB| Open rates'!Z10*0.9*0.85</f>
        <v>55692</v>
      </c>
      <c r="H11" s="19">
        <f>'BAR BB| Open rates'!AA10*0.9*0.85</f>
        <v>63342</v>
      </c>
      <c r="I11" s="19">
        <f>'BAR BB| Open rates'!AB10*0.9*0.85</f>
        <v>71068.5</v>
      </c>
      <c r="J11" s="19">
        <f>'BAR BB| Open rates'!AC10*0.9*0.85</f>
        <v>65407.5</v>
      </c>
      <c r="K11" s="19">
        <f>'BAR BB| Open rates'!AD10*0.9*0.85</f>
        <v>63342</v>
      </c>
      <c r="L11" s="19">
        <f>'BAR BB| Open rates'!AE10*0.9*0.85</f>
        <v>57987</v>
      </c>
      <c r="M11" s="19">
        <f>'BAR BB| Open rates'!AF10*0.9*0.85</f>
        <v>50337</v>
      </c>
      <c r="N11" s="19">
        <f>'BAR BB| Open rates'!AG10*0.9*0.85</f>
        <v>22032</v>
      </c>
      <c r="O11" s="19">
        <f>'BAR BB| Open rates'!AH10*0.9*0.85</f>
        <v>25857</v>
      </c>
      <c r="P11" s="19">
        <f>'BAR BB| Open rates'!AI10*0.9*0.85</f>
        <v>24327</v>
      </c>
      <c r="Q11" s="19">
        <f>'BAR BB| Open rates'!AJ10*0.9*0.85</f>
        <v>22032</v>
      </c>
      <c r="R11" s="19">
        <f>'BAR BB| Open rates'!AK10*0.9*0.85</f>
        <v>24327</v>
      </c>
      <c r="S11" s="19">
        <f>'BAR BB| Open rates'!AL10*0.9*0.85</f>
        <v>22032</v>
      </c>
      <c r="T11" s="19">
        <f>'BAR BB| Open rates'!AM10*0.9*0.85</f>
        <v>24327</v>
      </c>
      <c r="U11" s="19">
        <f>'BAR BB| Open rates'!AN10*0.9*0.85</f>
        <v>29682</v>
      </c>
      <c r="V11" s="19">
        <f>'BAR BB| Open rates'!AO10*0.9*0.85</f>
        <v>31977</v>
      </c>
      <c r="W11" s="19">
        <f>'BAR BB| Open rates'!AP10*0.9*0.85</f>
        <v>31977</v>
      </c>
      <c r="X11" s="19">
        <f>'BAR BB| Open rates'!AQ10*0.9*0.85</f>
        <v>31977</v>
      </c>
      <c r="Y11" s="19">
        <f>'BAR BB| Open rates'!AR10*0.9*0.85</f>
        <v>34195.5</v>
      </c>
      <c r="Z11" s="19">
        <f>'BAR BB| Open rates'!AS10*0.9*0.85</f>
        <v>31977</v>
      </c>
      <c r="AA11" s="19">
        <f>'BAR BB| Open rates'!AT10*0.9*0.85</f>
        <v>34195.5</v>
      </c>
      <c r="AB11" s="19">
        <f>'BAR BB| Open rates'!AU10*0.9*0.85</f>
        <v>31977</v>
      </c>
      <c r="AC11" s="19">
        <f>'BAR BB| Open rates'!AV10*0.9*0.85</f>
        <v>44523</v>
      </c>
      <c r="AD11" s="19">
        <f>'BAR BB| Open rates'!AW10*0.9*0.85</f>
        <v>41769</v>
      </c>
      <c r="AE11" s="19">
        <f>'BAR BB| Open rates'!AX10*0.9*0.85</f>
        <v>27387</v>
      </c>
      <c r="AF11" s="19">
        <f>'BAR BB| Open rates'!AY10*0.9*0.85</f>
        <v>24327</v>
      </c>
      <c r="AG11" s="19">
        <f>'BAR BB| Open rates'!AZ10*0.9*0.85</f>
        <v>27387</v>
      </c>
      <c r="AH11" s="19">
        <f>'BAR BB| Open rates'!BA10*0.9*0.85</f>
        <v>20502</v>
      </c>
      <c r="AI11" s="19">
        <f>'BAR BB| Open rates'!BB10*0.9*0.85</f>
        <v>18972</v>
      </c>
      <c r="AJ11" s="19">
        <f>'BAR BB| Open rates'!BC10*0.9*0.85</f>
        <v>20502</v>
      </c>
      <c r="AK11" s="19">
        <f>'BAR BB| Open rates'!BD10*0.9*0.85</f>
        <v>18972</v>
      </c>
      <c r="AL11" s="19">
        <f>'BAR BB| Open rates'!BE10*0.9*0.85</f>
        <v>17289</v>
      </c>
      <c r="AM11" s="19">
        <f>'BAR BB| Open rates'!BF10*0.9*0.85</f>
        <v>15988.5</v>
      </c>
      <c r="AN11" s="19">
        <f>'BAR BB| Open rates'!BG10*0.9*0.85</f>
        <v>14458.5</v>
      </c>
    </row>
    <row r="12" spans="1:40" x14ac:dyDescent="0.2">
      <c r="A12" s="163" t="s">
        <v>176</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row>
    <row r="13" spans="1:40" x14ac:dyDescent="0.2">
      <c r="A13" s="163">
        <v>1</v>
      </c>
      <c r="B13" s="19">
        <f>'BAR BB| Open rates'!U12*0.9*0.85</f>
        <v>16677</v>
      </c>
      <c r="C13" s="19">
        <f>'BAR BB| Open rates'!V12*0.9*0.85</f>
        <v>16677</v>
      </c>
      <c r="D13" s="19">
        <f>'BAR BB| Open rates'!W12*0.9*0.85</f>
        <v>19660.5</v>
      </c>
      <c r="E13" s="19">
        <f>'BAR BB| Open rates'!X12*0.9*0.85</f>
        <v>25015.5</v>
      </c>
      <c r="F13" s="19">
        <f>'BAR BB| Open rates'!Y12*0.9*0.85</f>
        <v>61123.5</v>
      </c>
      <c r="G13" s="19">
        <f>'BAR BB| Open rates'!Z12*0.9*0.85</f>
        <v>76347</v>
      </c>
      <c r="H13" s="19">
        <f>'BAR BB| Open rates'!AA12*0.9*0.85</f>
        <v>83997</v>
      </c>
      <c r="I13" s="19">
        <f>'BAR BB| Open rates'!AB12*0.9*0.85</f>
        <v>91723.5</v>
      </c>
      <c r="J13" s="19">
        <f>'BAR BB| Open rates'!AC12*0.9*0.85</f>
        <v>86062.5</v>
      </c>
      <c r="K13" s="19">
        <f>'BAR BB| Open rates'!AD12*0.9*0.85</f>
        <v>83997</v>
      </c>
      <c r="L13" s="19">
        <f>'BAR BB| Open rates'!AE12*0.9*0.85</f>
        <v>60282</v>
      </c>
      <c r="M13" s="19">
        <f>'BAR BB| Open rates'!AF12*0.9*0.85</f>
        <v>52632</v>
      </c>
      <c r="N13" s="19">
        <f>'BAR BB| Open rates'!AG12*0.9*0.85</f>
        <v>24327</v>
      </c>
      <c r="O13" s="19">
        <f>'BAR BB| Open rates'!AH12*0.9*0.85</f>
        <v>28152</v>
      </c>
      <c r="P13" s="19">
        <f>'BAR BB| Open rates'!AI12*0.9*0.85</f>
        <v>26622</v>
      </c>
      <c r="Q13" s="19">
        <f>'BAR BB| Open rates'!AJ12*0.9*0.85</f>
        <v>24327</v>
      </c>
      <c r="R13" s="19">
        <f>'BAR BB| Open rates'!AK12*0.9*0.85</f>
        <v>26622</v>
      </c>
      <c r="S13" s="19">
        <f>'BAR BB| Open rates'!AL12*0.9*0.85</f>
        <v>24327</v>
      </c>
      <c r="T13" s="19">
        <f>'BAR BB| Open rates'!AM12*0.9*0.85</f>
        <v>26622</v>
      </c>
      <c r="U13" s="19">
        <f>'BAR BB| Open rates'!AN12*0.9*0.85</f>
        <v>31977</v>
      </c>
      <c r="V13" s="19">
        <f>'BAR BB| Open rates'!AO12*0.9*0.85</f>
        <v>34272</v>
      </c>
      <c r="W13" s="19">
        <f>'BAR BB| Open rates'!AP12*0.9*0.85</f>
        <v>34501.5</v>
      </c>
      <c r="X13" s="19">
        <f>'BAR BB| Open rates'!AQ12*0.9*0.85</f>
        <v>34501.5</v>
      </c>
      <c r="Y13" s="19">
        <f>'BAR BB| Open rates'!AR12*0.9*0.85</f>
        <v>36720</v>
      </c>
      <c r="Z13" s="19">
        <f>'BAR BB| Open rates'!AS12*0.9*0.85</f>
        <v>34501.5</v>
      </c>
      <c r="AA13" s="19">
        <f>'BAR BB| Open rates'!AT12*0.9*0.85</f>
        <v>36720</v>
      </c>
      <c r="AB13" s="19">
        <f>'BAR BB| Open rates'!AU12*0.9*0.85</f>
        <v>34501.5</v>
      </c>
      <c r="AC13" s="19">
        <f>'BAR BB| Open rates'!AV12*0.9*0.85</f>
        <v>51408</v>
      </c>
      <c r="AD13" s="19">
        <f>'BAR BB| Open rates'!AW12*0.9*0.85</f>
        <v>42457.5</v>
      </c>
      <c r="AE13" s="19">
        <f>'BAR BB| Open rates'!AX12*0.9*0.85</f>
        <v>28075.5</v>
      </c>
      <c r="AF13" s="19">
        <f>'BAR BB| Open rates'!AY12*0.9*0.85</f>
        <v>25015.5</v>
      </c>
      <c r="AG13" s="19">
        <f>'BAR BB| Open rates'!AZ12*0.9*0.85</f>
        <v>28075.5</v>
      </c>
      <c r="AH13" s="19">
        <f>'BAR BB| Open rates'!BA12*0.9*0.85</f>
        <v>21190.5</v>
      </c>
      <c r="AI13" s="19">
        <f>'BAR BB| Open rates'!BB12*0.9*0.85</f>
        <v>19660.5</v>
      </c>
      <c r="AJ13" s="19">
        <f>'BAR BB| Open rates'!BC12*0.9*0.85</f>
        <v>21190.5</v>
      </c>
      <c r="AK13" s="19">
        <f>'BAR BB| Open rates'!BD12*0.9*0.85</f>
        <v>19660.5</v>
      </c>
      <c r="AL13" s="19">
        <f>'BAR BB| Open rates'!BE12*0.9*0.85</f>
        <v>17977.5</v>
      </c>
      <c r="AM13" s="19">
        <f>'BAR BB| Open rates'!BF12*0.9*0.85</f>
        <v>16677</v>
      </c>
      <c r="AN13" s="19">
        <f>'BAR BB| Open rates'!BG12*0.9*0.85</f>
        <v>15147</v>
      </c>
    </row>
    <row r="14" spans="1:40" x14ac:dyDescent="0.2">
      <c r="A14" s="163">
        <v>2</v>
      </c>
      <c r="B14" s="19">
        <f>'BAR BB| Open rates'!U13*0.9*0.85</f>
        <v>18589.5</v>
      </c>
      <c r="C14" s="19">
        <f>'BAR BB| Open rates'!V13*0.9*0.85</f>
        <v>18589.5</v>
      </c>
      <c r="D14" s="19">
        <f>'BAR BB| Open rates'!W13*0.9*0.85</f>
        <v>21573</v>
      </c>
      <c r="E14" s="19">
        <f>'BAR BB| Open rates'!X13*0.9*0.85</f>
        <v>26928</v>
      </c>
      <c r="F14" s="19">
        <f>'BAR BB| Open rates'!Y13*0.9*0.85</f>
        <v>63418.5</v>
      </c>
      <c r="G14" s="19">
        <f>'BAR BB| Open rates'!Z13*0.9*0.85</f>
        <v>78642</v>
      </c>
      <c r="H14" s="19">
        <f>'BAR BB| Open rates'!AA13*0.9*0.85</f>
        <v>86292</v>
      </c>
      <c r="I14" s="19">
        <f>'BAR BB| Open rates'!AB13*0.9*0.85</f>
        <v>94018.5</v>
      </c>
      <c r="J14" s="19">
        <f>'BAR BB| Open rates'!AC13*0.9*0.85</f>
        <v>88357.5</v>
      </c>
      <c r="K14" s="19">
        <f>'BAR BB| Open rates'!AD13*0.9*0.85</f>
        <v>86292</v>
      </c>
      <c r="L14" s="19">
        <f>'BAR BB| Open rates'!AE13*0.9*0.85</f>
        <v>62577</v>
      </c>
      <c r="M14" s="19">
        <f>'BAR BB| Open rates'!AF13*0.9*0.85</f>
        <v>54927</v>
      </c>
      <c r="N14" s="19">
        <f>'BAR BB| Open rates'!AG13*0.9*0.85</f>
        <v>26622</v>
      </c>
      <c r="O14" s="19">
        <f>'BAR BB| Open rates'!AH13*0.9*0.85</f>
        <v>30447</v>
      </c>
      <c r="P14" s="19">
        <f>'BAR BB| Open rates'!AI13*0.9*0.85</f>
        <v>28917</v>
      </c>
      <c r="Q14" s="19">
        <f>'BAR BB| Open rates'!AJ13*0.9*0.85</f>
        <v>26622</v>
      </c>
      <c r="R14" s="19">
        <f>'BAR BB| Open rates'!AK13*0.9*0.85</f>
        <v>28917</v>
      </c>
      <c r="S14" s="19">
        <f>'BAR BB| Open rates'!AL13*0.9*0.85</f>
        <v>26622</v>
      </c>
      <c r="T14" s="19">
        <f>'BAR BB| Open rates'!AM13*0.9*0.85</f>
        <v>28917</v>
      </c>
      <c r="U14" s="19">
        <f>'BAR BB| Open rates'!AN13*0.9*0.85</f>
        <v>34272</v>
      </c>
      <c r="V14" s="19">
        <f>'BAR BB| Open rates'!AO13*0.9*0.85</f>
        <v>36567</v>
      </c>
      <c r="W14" s="19">
        <f>'BAR BB| Open rates'!AP13*0.9*0.85</f>
        <v>36796.5</v>
      </c>
      <c r="X14" s="19">
        <f>'BAR BB| Open rates'!AQ13*0.9*0.85</f>
        <v>36796.5</v>
      </c>
      <c r="Y14" s="19">
        <f>'BAR BB| Open rates'!AR13*0.9*0.85</f>
        <v>39015</v>
      </c>
      <c r="Z14" s="19">
        <f>'BAR BB| Open rates'!AS13*0.9*0.85</f>
        <v>36796.5</v>
      </c>
      <c r="AA14" s="19">
        <f>'BAR BB| Open rates'!AT13*0.9*0.85</f>
        <v>39015</v>
      </c>
      <c r="AB14" s="19">
        <f>'BAR BB| Open rates'!AU13*0.9*0.85</f>
        <v>36796.5</v>
      </c>
      <c r="AC14" s="19">
        <f>'BAR BB| Open rates'!AV13*0.9*0.85</f>
        <v>53703</v>
      </c>
      <c r="AD14" s="19">
        <f>'BAR BB| Open rates'!AW13*0.9*0.85</f>
        <v>44752.5</v>
      </c>
      <c r="AE14" s="19">
        <f>'BAR BB| Open rates'!AX13*0.9*0.85</f>
        <v>30370.5</v>
      </c>
      <c r="AF14" s="19">
        <f>'BAR BB| Open rates'!AY13*0.9*0.85</f>
        <v>27310.5</v>
      </c>
      <c r="AG14" s="19">
        <f>'BAR BB| Open rates'!AZ13*0.9*0.85</f>
        <v>30370.5</v>
      </c>
      <c r="AH14" s="19">
        <f>'BAR BB| Open rates'!BA13*0.9*0.85</f>
        <v>23485.5</v>
      </c>
      <c r="AI14" s="19">
        <f>'BAR BB| Open rates'!BB13*0.9*0.85</f>
        <v>21955.5</v>
      </c>
      <c r="AJ14" s="19">
        <f>'BAR BB| Open rates'!BC13*0.9*0.85</f>
        <v>23485.5</v>
      </c>
      <c r="AK14" s="19">
        <f>'BAR BB| Open rates'!BD13*0.9*0.85</f>
        <v>21955.5</v>
      </c>
      <c r="AL14" s="19">
        <f>'BAR BB| Open rates'!BE13*0.9*0.85</f>
        <v>20272.5</v>
      </c>
      <c r="AM14" s="19">
        <f>'BAR BB| Open rates'!BF13*0.9*0.85</f>
        <v>18972</v>
      </c>
      <c r="AN14" s="19">
        <f>'BAR BB| Open rates'!BG13*0.9*0.85</f>
        <v>17442</v>
      </c>
    </row>
    <row r="15" spans="1:40" s="154" customFormat="1" x14ac:dyDescent="0.2">
      <c r="A15" s="193"/>
    </row>
    <row r="16" spans="1:40" ht="12.75" customHeight="1" x14ac:dyDescent="0.2">
      <c r="A16" s="330" t="s">
        <v>172</v>
      </c>
    </row>
    <row r="17" spans="1:1" x14ac:dyDescent="0.2">
      <c r="A17" s="330"/>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N146"/>
  <sheetViews>
    <sheetView workbookViewId="0">
      <pane xSplit="1" topLeftCell="B1" activePane="topRight" state="frozen"/>
      <selection activeCell="A10" sqref="A10"/>
      <selection pane="topRight" activeCell="G1" sqref="G1:K1048576"/>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0" ht="24" x14ac:dyDescent="0.2">
      <c r="A1" s="180" t="s">
        <v>61</v>
      </c>
    </row>
    <row r="2" spans="1:40" ht="24" x14ac:dyDescent="0.2">
      <c r="A2" s="177" t="s">
        <v>191</v>
      </c>
    </row>
    <row r="3" spans="1:40" x14ac:dyDescent="0.2">
      <c r="A3" s="167" t="s">
        <v>343</v>
      </c>
    </row>
    <row r="4" spans="1:40" ht="21.75" customHeight="1" x14ac:dyDescent="0.2">
      <c r="A4" s="88" t="s">
        <v>62</v>
      </c>
      <c r="B4" s="115">
        <f>'BAR BB| Open rates'!U3</f>
        <v>46003</v>
      </c>
      <c r="C4" s="115">
        <f>'BAR BB| Open rates'!V3</f>
        <v>46004</v>
      </c>
      <c r="D4" s="115">
        <f>'BAR BB| Open rates'!W3</f>
        <v>46010</v>
      </c>
      <c r="E4" s="115">
        <f>'BAR BB| Open rates'!X3</f>
        <v>46017</v>
      </c>
      <c r="F4" s="115">
        <f>'BAR BB| Open rates'!Y3</f>
        <v>46020</v>
      </c>
      <c r="G4" s="115">
        <f>'BAR BB| Open rates'!Z3</f>
        <v>46021</v>
      </c>
      <c r="H4" s="115">
        <f>'BAR BB| Open rates'!AA3</f>
        <v>46022</v>
      </c>
      <c r="I4" s="115">
        <f>'BAR BB| Open rates'!AB3</f>
        <v>46023</v>
      </c>
      <c r="J4" s="115">
        <f>'BAR BB| Open rates'!AC3</f>
        <v>46028</v>
      </c>
      <c r="K4" s="115">
        <f>'BAR BB| Open rates'!AD3</f>
        <v>46030</v>
      </c>
      <c r="L4" s="115">
        <f>'BAR BB| Open rates'!AE3</f>
        <v>46031</v>
      </c>
      <c r="M4" s="115">
        <f>'BAR BB| Open rates'!AF3</f>
        <v>46032</v>
      </c>
      <c r="N4" s="115">
        <f>'BAR BB| Open rates'!AG3</f>
        <v>46033</v>
      </c>
      <c r="O4" s="115">
        <f>'BAR BB| Open rates'!AH3</f>
        <v>46038</v>
      </c>
      <c r="P4" s="115">
        <f>'BAR BB| Open rates'!AI3</f>
        <v>45675</v>
      </c>
      <c r="Q4" s="115">
        <f>'BAR BB| Open rates'!AJ3</f>
        <v>46041</v>
      </c>
      <c r="R4" s="115">
        <f>'BAR BB| Open rates'!AK3</f>
        <v>46045</v>
      </c>
      <c r="S4" s="115">
        <f>'BAR BB| Open rates'!AL3</f>
        <v>46047</v>
      </c>
      <c r="T4" s="115">
        <f>'BAR BB| Open rates'!AM3</f>
        <v>46049</v>
      </c>
      <c r="U4" s="115">
        <f>'BAR BB| Open rates'!AN3</f>
        <v>46052</v>
      </c>
      <c r="V4" s="115">
        <f>'BAR BB| Open rates'!AO3</f>
        <v>46054</v>
      </c>
      <c r="W4" s="115">
        <f>'BAR BB| Open rates'!AP3</f>
        <v>46056</v>
      </c>
      <c r="X4" s="115">
        <f>'BAR BB| Open rates'!AQ3</f>
        <v>46058</v>
      </c>
      <c r="Y4" s="115">
        <f>'BAR BB| Open rates'!AR3</f>
        <v>46059</v>
      </c>
      <c r="Z4" s="115">
        <f>'BAR BB| Open rates'!AS3</f>
        <v>46061</v>
      </c>
      <c r="AA4" s="115">
        <f>'BAR BB| Open rates'!AT3</f>
        <v>46066</v>
      </c>
      <c r="AB4" s="115">
        <f>'BAR BB| Open rates'!AU3</f>
        <v>46068</v>
      </c>
      <c r="AC4" s="115">
        <f>'BAR BB| Open rates'!AV3</f>
        <v>46072</v>
      </c>
      <c r="AD4" s="115">
        <f>'BAR BB| Open rates'!AW3</f>
        <v>46077</v>
      </c>
      <c r="AE4" s="115">
        <f>'BAR BB| Open rates'!AX3</f>
        <v>46078</v>
      </c>
      <c r="AF4" s="115">
        <f>'BAR BB| Open rates'!AY3</f>
        <v>46082</v>
      </c>
      <c r="AG4" s="115">
        <f>'BAR BB| Open rates'!AZ3</f>
        <v>46087</v>
      </c>
      <c r="AH4" s="115">
        <f>'BAR BB| Open rates'!BA3</f>
        <v>46091</v>
      </c>
      <c r="AI4" s="115">
        <f>'BAR BB| Open rates'!BB3</f>
        <v>46096</v>
      </c>
      <c r="AJ4" s="115">
        <f>'BAR BB| Open rates'!BC3</f>
        <v>46101</v>
      </c>
      <c r="AK4" s="115">
        <f>'BAR BB| Open rates'!BD3</f>
        <v>46103</v>
      </c>
      <c r="AL4" s="115">
        <f>'BAR BB| Open rates'!BE3</f>
        <v>46113</v>
      </c>
      <c r="AM4" s="115">
        <f>'BAR BB| Open rates'!BF3</f>
        <v>46118</v>
      </c>
      <c r="AN4" s="115">
        <f>'BAR BB| Open rates'!BG3</f>
        <v>46124</v>
      </c>
    </row>
    <row r="5" spans="1:40" ht="21.75" customHeight="1" x14ac:dyDescent="0.2">
      <c r="A5" s="104"/>
      <c r="B5" s="115">
        <f>'BAR BB| Open rates'!U4</f>
        <v>46003</v>
      </c>
      <c r="C5" s="115">
        <f>'BAR BB| Open rates'!V4</f>
        <v>46009</v>
      </c>
      <c r="D5" s="115">
        <f>'BAR BB| Open rates'!W4</f>
        <v>46016</v>
      </c>
      <c r="E5" s="115">
        <f>'BAR BB| Open rates'!X4</f>
        <v>46019</v>
      </c>
      <c r="F5" s="115">
        <f>'BAR BB| Open rates'!Y4</f>
        <v>46020</v>
      </c>
      <c r="G5" s="115">
        <f>'BAR BB| Open rates'!Z4</f>
        <v>46021</v>
      </c>
      <c r="H5" s="115">
        <f>'BAR BB| Open rates'!AA4</f>
        <v>46022</v>
      </c>
      <c r="I5" s="115">
        <f>'BAR BB| Open rates'!AB4</f>
        <v>46027</v>
      </c>
      <c r="J5" s="115">
        <f>'BAR BB| Open rates'!AC4</f>
        <v>46029</v>
      </c>
      <c r="K5" s="115">
        <f>'BAR BB| Open rates'!AD4</f>
        <v>46030</v>
      </c>
      <c r="L5" s="115">
        <f>'BAR BB| Open rates'!AE4</f>
        <v>46031</v>
      </c>
      <c r="M5" s="115">
        <f>'BAR BB| Open rates'!AF4</f>
        <v>46032</v>
      </c>
      <c r="N5" s="115">
        <f>'BAR BB| Open rates'!AG4</f>
        <v>46037</v>
      </c>
      <c r="O5" s="115">
        <f>'BAR BB| Open rates'!AH4</f>
        <v>46039</v>
      </c>
      <c r="P5" s="115">
        <f>'BAR BB| Open rates'!AI4</f>
        <v>45675</v>
      </c>
      <c r="Q5" s="115">
        <f>'BAR BB| Open rates'!AJ4</f>
        <v>46044</v>
      </c>
      <c r="R5" s="115">
        <f>'BAR BB| Open rates'!AK4</f>
        <v>46046</v>
      </c>
      <c r="S5" s="115">
        <f>'BAR BB| Open rates'!AL4</f>
        <v>46048</v>
      </c>
      <c r="T5" s="115">
        <f>'BAR BB| Open rates'!AM4</f>
        <v>46051</v>
      </c>
      <c r="U5" s="115">
        <f>'BAR BB| Open rates'!AN4</f>
        <v>46053</v>
      </c>
      <c r="V5" s="115">
        <f>'BAR BB| Open rates'!AO4</f>
        <v>46055</v>
      </c>
      <c r="W5" s="115">
        <f>'BAR BB| Open rates'!AP4</f>
        <v>46057</v>
      </c>
      <c r="X5" s="115">
        <f>'BAR BB| Open rates'!AQ4</f>
        <v>46058</v>
      </c>
      <c r="Y5" s="115">
        <f>'BAR BB| Open rates'!AR4</f>
        <v>46060</v>
      </c>
      <c r="Z5" s="115">
        <f>'BAR BB| Open rates'!AS4</f>
        <v>46065</v>
      </c>
      <c r="AA5" s="115">
        <f>'BAR BB| Open rates'!AT4</f>
        <v>46067</v>
      </c>
      <c r="AB5" s="115">
        <f>'BAR BB| Open rates'!AU4</f>
        <v>46071</v>
      </c>
      <c r="AC5" s="115">
        <f>'BAR BB| Open rates'!AV4</f>
        <v>46076</v>
      </c>
      <c r="AD5" s="115">
        <f>'BAR BB| Open rates'!AW4</f>
        <v>46077</v>
      </c>
      <c r="AE5" s="115">
        <f>'BAR BB| Open rates'!AX4</f>
        <v>46081</v>
      </c>
      <c r="AF5" s="115">
        <f>'BAR BB| Open rates'!AY4</f>
        <v>46086</v>
      </c>
      <c r="AG5" s="115">
        <f>'BAR BB| Open rates'!AZ4</f>
        <v>46090</v>
      </c>
      <c r="AH5" s="115">
        <f>'BAR BB| Open rates'!BA4</f>
        <v>46095</v>
      </c>
      <c r="AI5" s="115">
        <f>'BAR BB| Open rates'!BB4</f>
        <v>46100</v>
      </c>
      <c r="AJ5" s="115">
        <f>'BAR BB| Open rates'!BC4</f>
        <v>46102</v>
      </c>
      <c r="AK5" s="115">
        <f>'BAR BB| Open rates'!BD4</f>
        <v>46112</v>
      </c>
      <c r="AL5" s="115">
        <f>'BAR BB| Open rates'!BE4</f>
        <v>46117</v>
      </c>
      <c r="AM5" s="115">
        <f>'BAR BB| Open rates'!BF4</f>
        <v>46123</v>
      </c>
      <c r="AN5" s="115">
        <f>'BAR BB| Open rates'!BG4</f>
        <v>46124</v>
      </c>
    </row>
    <row r="6" spans="1:40"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row>
    <row r="7" spans="1:40" x14ac:dyDescent="0.2">
      <c r="A7" s="163">
        <v>1</v>
      </c>
      <c r="B7" s="181">
        <f>'BAR BB| Open rates'!U6*0.9*0.9</f>
        <v>12069</v>
      </c>
      <c r="C7" s="181">
        <f>'BAR BB| Open rates'!V6*0.9*0.9</f>
        <v>12069</v>
      </c>
      <c r="D7" s="181">
        <f>'BAR BB| Open rates'!W6*0.9*0.9</f>
        <v>15228</v>
      </c>
      <c r="E7" s="181">
        <f>'BAR BB| Open rates'!X6*0.9*0.9</f>
        <v>20898</v>
      </c>
      <c r="F7" s="181">
        <f>'BAR BB| Open rates'!Y6*0.9*0.9</f>
        <v>32319</v>
      </c>
      <c r="G7" s="181">
        <f>'BAR BB| Open rates'!Z6*0.9*0.9</f>
        <v>48438</v>
      </c>
      <c r="H7" s="181">
        <f>'BAR BB| Open rates'!AA6*0.9*0.9</f>
        <v>56538</v>
      </c>
      <c r="I7" s="181">
        <f>'BAR BB| Open rates'!AB6*0.9*0.9</f>
        <v>64719</v>
      </c>
      <c r="J7" s="181">
        <f>'BAR BB| Open rates'!AC6*0.9*0.9</f>
        <v>58725</v>
      </c>
      <c r="K7" s="181">
        <f>'BAR BB| Open rates'!AD6*0.9*0.9</f>
        <v>56538</v>
      </c>
      <c r="L7" s="181">
        <f>'BAR BB| Open rates'!AE6*0.9*0.9</f>
        <v>56538</v>
      </c>
      <c r="M7" s="181">
        <f>'BAR BB| Open rates'!AF6*0.9*0.9</f>
        <v>48438</v>
      </c>
      <c r="N7" s="181">
        <f>'BAR BB| Open rates'!AG6*0.9*0.9</f>
        <v>18468</v>
      </c>
      <c r="O7" s="181">
        <f>'BAR BB| Open rates'!AH6*0.9*0.9</f>
        <v>22518</v>
      </c>
      <c r="P7" s="181">
        <f>'BAR BB| Open rates'!AI6*0.9*0.9</f>
        <v>20898</v>
      </c>
      <c r="Q7" s="181">
        <f>'BAR BB| Open rates'!AJ6*0.9*0.9</f>
        <v>18468</v>
      </c>
      <c r="R7" s="181">
        <f>'BAR BB| Open rates'!AK6*0.9*0.9</f>
        <v>20898</v>
      </c>
      <c r="S7" s="181">
        <f>'BAR BB| Open rates'!AL6*0.9*0.9</f>
        <v>18468</v>
      </c>
      <c r="T7" s="181">
        <f>'BAR BB| Open rates'!AM6*0.9*0.9</f>
        <v>20898</v>
      </c>
      <c r="U7" s="181">
        <f>'BAR BB| Open rates'!AN6*0.9*0.9</f>
        <v>26568</v>
      </c>
      <c r="V7" s="181">
        <f>'BAR BB| Open rates'!AO6*0.9*0.9</f>
        <v>28998</v>
      </c>
      <c r="W7" s="181">
        <f>'BAR BB| Open rates'!AP6*0.9*0.9</f>
        <v>28998</v>
      </c>
      <c r="X7" s="181">
        <f>'BAR BB| Open rates'!AQ6*0.9*0.9</f>
        <v>28998</v>
      </c>
      <c r="Y7" s="181">
        <f>'BAR BB| Open rates'!AR6*0.9*0.9</f>
        <v>31347</v>
      </c>
      <c r="Z7" s="181">
        <f>'BAR BB| Open rates'!AS6*0.9*0.9</f>
        <v>28998</v>
      </c>
      <c r="AA7" s="181">
        <f>'BAR BB| Open rates'!AT6*0.9*0.9</f>
        <v>31347</v>
      </c>
      <c r="AB7" s="181">
        <f>'BAR BB| Open rates'!AU6*0.9*0.9</f>
        <v>28998</v>
      </c>
      <c r="AC7" s="181">
        <f>'BAR BB| Open rates'!AV6*0.9*0.9</f>
        <v>42282</v>
      </c>
      <c r="AD7" s="181">
        <f>'BAR BB| Open rates'!AW6*0.9*0.9</f>
        <v>39366</v>
      </c>
      <c r="AE7" s="181">
        <f>'BAR BB| Open rates'!AX6*0.9*0.9</f>
        <v>24138</v>
      </c>
      <c r="AF7" s="181">
        <f>'BAR BB| Open rates'!AY6*0.9*0.9</f>
        <v>20898</v>
      </c>
      <c r="AG7" s="181">
        <f>'BAR BB| Open rates'!AZ6*0.9*0.9</f>
        <v>24138</v>
      </c>
      <c r="AH7" s="181">
        <f>'BAR BB| Open rates'!BA6*0.9*0.9</f>
        <v>16848</v>
      </c>
      <c r="AI7" s="181">
        <f>'BAR BB| Open rates'!BB6*0.9*0.9</f>
        <v>15228</v>
      </c>
      <c r="AJ7" s="181">
        <f>'BAR BB| Open rates'!BC6*0.9*0.9</f>
        <v>16848</v>
      </c>
      <c r="AK7" s="181">
        <f>'BAR BB| Open rates'!BD6*0.9*0.9</f>
        <v>15228</v>
      </c>
      <c r="AL7" s="181">
        <f>'BAR BB| Open rates'!BE6*0.9*0.9</f>
        <v>13446</v>
      </c>
      <c r="AM7" s="181">
        <f>'BAR BB| Open rates'!BF6*0.9*0.9</f>
        <v>12069</v>
      </c>
      <c r="AN7" s="181">
        <f>'BAR BB| Open rates'!BG6*0.9*0.9</f>
        <v>10449</v>
      </c>
    </row>
    <row r="8" spans="1:40" x14ac:dyDescent="0.2">
      <c r="A8" s="163">
        <v>2</v>
      </c>
      <c r="B8" s="181">
        <f>'BAR BB| Open rates'!U7*0.9*0.9</f>
        <v>14094</v>
      </c>
      <c r="C8" s="181">
        <f>'BAR BB| Open rates'!V7*0.9*0.9</f>
        <v>14094</v>
      </c>
      <c r="D8" s="181">
        <f>'BAR BB| Open rates'!W7*0.9*0.9</f>
        <v>17253</v>
      </c>
      <c r="E8" s="181">
        <f>'BAR BB| Open rates'!X7*0.9*0.9</f>
        <v>23328</v>
      </c>
      <c r="F8" s="181">
        <f>'BAR BB| Open rates'!Y7*0.9*0.9</f>
        <v>34749</v>
      </c>
      <c r="G8" s="181">
        <f>'BAR BB| Open rates'!Z7*0.9*0.9</f>
        <v>50868</v>
      </c>
      <c r="H8" s="181">
        <f>'BAR BB| Open rates'!AA7*0.9*0.9</f>
        <v>58968</v>
      </c>
      <c r="I8" s="181">
        <f>'BAR BB| Open rates'!AB7*0.9*0.9</f>
        <v>67149</v>
      </c>
      <c r="J8" s="181">
        <f>'BAR BB| Open rates'!AC7*0.9*0.9</f>
        <v>61155</v>
      </c>
      <c r="K8" s="181">
        <f>'BAR BB| Open rates'!AD7*0.9*0.9</f>
        <v>58968</v>
      </c>
      <c r="L8" s="181">
        <f>'BAR BB| Open rates'!AE7*0.9*0.9</f>
        <v>58968</v>
      </c>
      <c r="M8" s="181">
        <f>'BAR BB| Open rates'!AF7*0.9*0.9</f>
        <v>50868</v>
      </c>
      <c r="N8" s="181">
        <f>'BAR BB| Open rates'!AG7*0.9*0.9</f>
        <v>20898</v>
      </c>
      <c r="O8" s="181">
        <f>'BAR BB| Open rates'!AH7*0.9*0.9</f>
        <v>24948</v>
      </c>
      <c r="P8" s="181">
        <f>'BAR BB| Open rates'!AI7*0.9*0.9</f>
        <v>23328</v>
      </c>
      <c r="Q8" s="181">
        <f>'BAR BB| Open rates'!AJ7*0.9*0.9</f>
        <v>20898</v>
      </c>
      <c r="R8" s="181">
        <f>'BAR BB| Open rates'!AK7*0.9*0.9</f>
        <v>23328</v>
      </c>
      <c r="S8" s="181">
        <f>'BAR BB| Open rates'!AL7*0.9*0.9</f>
        <v>20898</v>
      </c>
      <c r="T8" s="181">
        <f>'BAR BB| Open rates'!AM7*0.9*0.9</f>
        <v>23328</v>
      </c>
      <c r="U8" s="181">
        <f>'BAR BB| Open rates'!AN7*0.9*0.9</f>
        <v>28998</v>
      </c>
      <c r="V8" s="181">
        <f>'BAR BB| Open rates'!AO7*0.9*0.9</f>
        <v>31428</v>
      </c>
      <c r="W8" s="181">
        <f>'BAR BB| Open rates'!AP7*0.9*0.9</f>
        <v>31428</v>
      </c>
      <c r="X8" s="181">
        <f>'BAR BB| Open rates'!AQ7*0.9*0.9</f>
        <v>31428</v>
      </c>
      <c r="Y8" s="181">
        <f>'BAR BB| Open rates'!AR7*0.9*0.9</f>
        <v>33777</v>
      </c>
      <c r="Z8" s="181">
        <f>'BAR BB| Open rates'!AS7*0.9*0.9</f>
        <v>31428</v>
      </c>
      <c r="AA8" s="181">
        <f>'BAR BB| Open rates'!AT7*0.9*0.9</f>
        <v>33777</v>
      </c>
      <c r="AB8" s="181">
        <f>'BAR BB| Open rates'!AU7*0.9*0.9</f>
        <v>31428</v>
      </c>
      <c r="AC8" s="181">
        <f>'BAR BB| Open rates'!AV7*0.9*0.9</f>
        <v>44712</v>
      </c>
      <c r="AD8" s="181">
        <f>'BAR BB| Open rates'!AW7*0.9*0.9</f>
        <v>41796</v>
      </c>
      <c r="AE8" s="181">
        <f>'BAR BB| Open rates'!AX7*0.9*0.9</f>
        <v>26568</v>
      </c>
      <c r="AF8" s="181">
        <f>'BAR BB| Open rates'!AY7*0.9*0.9</f>
        <v>23328</v>
      </c>
      <c r="AG8" s="181">
        <f>'BAR BB| Open rates'!AZ7*0.9*0.9</f>
        <v>26568</v>
      </c>
      <c r="AH8" s="181">
        <f>'BAR BB| Open rates'!BA7*0.9*0.9</f>
        <v>19278</v>
      </c>
      <c r="AI8" s="181">
        <f>'BAR BB| Open rates'!BB7*0.9*0.9</f>
        <v>17658</v>
      </c>
      <c r="AJ8" s="181">
        <f>'BAR BB| Open rates'!BC7*0.9*0.9</f>
        <v>19278</v>
      </c>
      <c r="AK8" s="181">
        <f>'BAR BB| Open rates'!BD7*0.9*0.9</f>
        <v>17658</v>
      </c>
      <c r="AL8" s="181">
        <f>'BAR BB| Open rates'!BE7*0.9*0.9</f>
        <v>15876</v>
      </c>
      <c r="AM8" s="181">
        <f>'BAR BB| Open rates'!BF7*0.9*0.9</f>
        <v>14499</v>
      </c>
      <c r="AN8" s="181">
        <f>'BAR BB| Open rates'!BG7*0.9*0.9</f>
        <v>12879</v>
      </c>
    </row>
    <row r="9" spans="1:40" x14ac:dyDescent="0.2">
      <c r="A9" s="163" t="s">
        <v>175</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row>
    <row r="10" spans="1:40" x14ac:dyDescent="0.2">
      <c r="A10" s="163">
        <v>1</v>
      </c>
      <c r="B10" s="181">
        <f>'BAR BB| Open rates'!U9*0.9*0.9</f>
        <v>14499</v>
      </c>
      <c r="C10" s="181">
        <f>'BAR BB| Open rates'!V9*0.9*0.9</f>
        <v>14499</v>
      </c>
      <c r="D10" s="181">
        <f>'BAR BB| Open rates'!W9*0.9*0.9</f>
        <v>17658</v>
      </c>
      <c r="E10" s="181">
        <f>'BAR BB| Open rates'!X9*0.9*0.9</f>
        <v>23328</v>
      </c>
      <c r="F10" s="181">
        <f>'BAR BB| Open rates'!Y9*0.9*0.9</f>
        <v>40419</v>
      </c>
      <c r="G10" s="181">
        <f>'BAR BB| Open rates'!Z9*0.9*0.9</f>
        <v>56538</v>
      </c>
      <c r="H10" s="181">
        <f>'BAR BB| Open rates'!AA9*0.9*0.9</f>
        <v>64638</v>
      </c>
      <c r="I10" s="181">
        <f>'BAR BB| Open rates'!AB9*0.9*0.9</f>
        <v>72819</v>
      </c>
      <c r="J10" s="181">
        <f>'BAR BB| Open rates'!AC9*0.9*0.9</f>
        <v>66825</v>
      </c>
      <c r="K10" s="181">
        <f>'BAR BB| Open rates'!AD9*0.9*0.9</f>
        <v>64638</v>
      </c>
      <c r="L10" s="181">
        <f>'BAR BB| Open rates'!AE9*0.9*0.9</f>
        <v>58968</v>
      </c>
      <c r="M10" s="181">
        <f>'BAR BB| Open rates'!AF9*0.9*0.9</f>
        <v>50868</v>
      </c>
      <c r="N10" s="181">
        <f>'BAR BB| Open rates'!AG9*0.9*0.9</f>
        <v>20898</v>
      </c>
      <c r="O10" s="181">
        <f>'BAR BB| Open rates'!AH9*0.9*0.9</f>
        <v>24948</v>
      </c>
      <c r="P10" s="181">
        <f>'BAR BB| Open rates'!AI9*0.9*0.9</f>
        <v>23328</v>
      </c>
      <c r="Q10" s="181">
        <f>'BAR BB| Open rates'!AJ9*0.9*0.9</f>
        <v>20898</v>
      </c>
      <c r="R10" s="181">
        <f>'BAR BB| Open rates'!AK9*0.9*0.9</f>
        <v>23328</v>
      </c>
      <c r="S10" s="181">
        <f>'BAR BB| Open rates'!AL9*0.9*0.9</f>
        <v>20898</v>
      </c>
      <c r="T10" s="181">
        <f>'BAR BB| Open rates'!AM9*0.9*0.9</f>
        <v>23328</v>
      </c>
      <c r="U10" s="181">
        <f>'BAR BB| Open rates'!AN9*0.9*0.9</f>
        <v>28998</v>
      </c>
      <c r="V10" s="181">
        <f>'BAR BB| Open rates'!AO9*0.9*0.9</f>
        <v>31428</v>
      </c>
      <c r="W10" s="181">
        <f>'BAR BB| Open rates'!AP9*0.9*0.9</f>
        <v>31428</v>
      </c>
      <c r="X10" s="181">
        <f>'BAR BB| Open rates'!AQ9*0.9*0.9</f>
        <v>31428</v>
      </c>
      <c r="Y10" s="181">
        <f>'BAR BB| Open rates'!AR9*0.9*0.9</f>
        <v>33777</v>
      </c>
      <c r="Z10" s="181">
        <f>'BAR BB| Open rates'!AS9*0.9*0.9</f>
        <v>31428</v>
      </c>
      <c r="AA10" s="181">
        <f>'BAR BB| Open rates'!AT9*0.9*0.9</f>
        <v>33777</v>
      </c>
      <c r="AB10" s="181">
        <f>'BAR BB| Open rates'!AU9*0.9*0.9</f>
        <v>31428</v>
      </c>
      <c r="AC10" s="181">
        <f>'BAR BB| Open rates'!AV9*0.9*0.9</f>
        <v>44712</v>
      </c>
      <c r="AD10" s="181">
        <f>'BAR BB| Open rates'!AW9*0.9*0.9</f>
        <v>41796</v>
      </c>
      <c r="AE10" s="181">
        <f>'BAR BB| Open rates'!AX9*0.9*0.9</f>
        <v>26568</v>
      </c>
      <c r="AF10" s="181">
        <f>'BAR BB| Open rates'!AY9*0.9*0.9</f>
        <v>23328</v>
      </c>
      <c r="AG10" s="181">
        <f>'BAR BB| Open rates'!AZ9*0.9*0.9</f>
        <v>26568</v>
      </c>
      <c r="AH10" s="181">
        <f>'BAR BB| Open rates'!BA9*0.9*0.9</f>
        <v>19278</v>
      </c>
      <c r="AI10" s="181">
        <f>'BAR BB| Open rates'!BB9*0.9*0.9</f>
        <v>17658</v>
      </c>
      <c r="AJ10" s="181">
        <f>'BAR BB| Open rates'!BC9*0.9*0.9</f>
        <v>19278</v>
      </c>
      <c r="AK10" s="181">
        <f>'BAR BB| Open rates'!BD9*0.9*0.9</f>
        <v>17658</v>
      </c>
      <c r="AL10" s="181">
        <f>'BAR BB| Open rates'!BE9*0.9*0.9</f>
        <v>15876</v>
      </c>
      <c r="AM10" s="181">
        <f>'BAR BB| Open rates'!BF9*0.9*0.9</f>
        <v>14499</v>
      </c>
      <c r="AN10" s="181">
        <f>'BAR BB| Open rates'!BG9*0.9*0.9</f>
        <v>12879</v>
      </c>
    </row>
    <row r="11" spans="1:40" x14ac:dyDescent="0.2">
      <c r="A11" s="163">
        <v>2</v>
      </c>
      <c r="B11" s="181">
        <f>'BAR BB| Open rates'!U10*0.9*0.9</f>
        <v>16524</v>
      </c>
      <c r="C11" s="181">
        <f>'BAR BB| Open rates'!V10*0.9*0.9</f>
        <v>16524</v>
      </c>
      <c r="D11" s="181">
        <f>'BAR BB| Open rates'!W10*0.9*0.9</f>
        <v>19683</v>
      </c>
      <c r="E11" s="181">
        <f>'BAR BB| Open rates'!X10*0.9*0.9</f>
        <v>25353</v>
      </c>
      <c r="F11" s="181">
        <f>'BAR BB| Open rates'!Y10*0.9*0.9</f>
        <v>42849</v>
      </c>
      <c r="G11" s="181">
        <f>'BAR BB| Open rates'!Z10*0.9*0.9</f>
        <v>58968</v>
      </c>
      <c r="H11" s="181">
        <f>'BAR BB| Open rates'!AA10*0.9*0.9</f>
        <v>67068</v>
      </c>
      <c r="I11" s="181">
        <f>'BAR BB| Open rates'!AB10*0.9*0.9</f>
        <v>75249</v>
      </c>
      <c r="J11" s="181">
        <f>'BAR BB| Open rates'!AC10*0.9*0.9</f>
        <v>69255</v>
      </c>
      <c r="K11" s="181">
        <f>'BAR BB| Open rates'!AD10*0.9*0.9</f>
        <v>67068</v>
      </c>
      <c r="L11" s="181">
        <f>'BAR BB| Open rates'!AE10*0.9*0.9</f>
        <v>61398</v>
      </c>
      <c r="M11" s="181">
        <f>'BAR BB| Open rates'!AF10*0.9*0.9</f>
        <v>53298</v>
      </c>
      <c r="N11" s="181">
        <f>'BAR BB| Open rates'!AG10*0.9*0.9</f>
        <v>23328</v>
      </c>
      <c r="O11" s="181">
        <f>'BAR BB| Open rates'!AH10*0.9*0.9</f>
        <v>27378</v>
      </c>
      <c r="P11" s="181">
        <f>'BAR BB| Open rates'!AI10*0.9*0.9</f>
        <v>25758</v>
      </c>
      <c r="Q11" s="181">
        <f>'BAR BB| Open rates'!AJ10*0.9*0.9</f>
        <v>23328</v>
      </c>
      <c r="R11" s="181">
        <f>'BAR BB| Open rates'!AK10*0.9*0.9</f>
        <v>25758</v>
      </c>
      <c r="S11" s="181">
        <f>'BAR BB| Open rates'!AL10*0.9*0.9</f>
        <v>23328</v>
      </c>
      <c r="T11" s="181">
        <f>'BAR BB| Open rates'!AM10*0.9*0.9</f>
        <v>25758</v>
      </c>
      <c r="U11" s="181">
        <f>'BAR BB| Open rates'!AN10*0.9*0.9</f>
        <v>31428</v>
      </c>
      <c r="V11" s="181">
        <f>'BAR BB| Open rates'!AO10*0.9*0.9</f>
        <v>33858</v>
      </c>
      <c r="W11" s="181">
        <f>'BAR BB| Open rates'!AP10*0.9*0.9</f>
        <v>33858</v>
      </c>
      <c r="X11" s="181">
        <f>'BAR BB| Open rates'!AQ10*0.9*0.9</f>
        <v>33858</v>
      </c>
      <c r="Y11" s="181">
        <f>'BAR BB| Open rates'!AR10*0.9*0.9</f>
        <v>36207</v>
      </c>
      <c r="Z11" s="181">
        <f>'BAR BB| Open rates'!AS10*0.9*0.9</f>
        <v>33858</v>
      </c>
      <c r="AA11" s="181">
        <f>'BAR BB| Open rates'!AT10*0.9*0.9</f>
        <v>36207</v>
      </c>
      <c r="AB11" s="181">
        <f>'BAR BB| Open rates'!AU10*0.9*0.9</f>
        <v>33858</v>
      </c>
      <c r="AC11" s="181">
        <f>'BAR BB| Open rates'!AV10*0.9*0.9</f>
        <v>47142</v>
      </c>
      <c r="AD11" s="181">
        <f>'BAR BB| Open rates'!AW10*0.9*0.9</f>
        <v>44226</v>
      </c>
      <c r="AE11" s="181">
        <f>'BAR BB| Open rates'!AX10*0.9*0.9</f>
        <v>28998</v>
      </c>
      <c r="AF11" s="181">
        <f>'BAR BB| Open rates'!AY10*0.9*0.9</f>
        <v>25758</v>
      </c>
      <c r="AG11" s="181">
        <f>'BAR BB| Open rates'!AZ10*0.9*0.9</f>
        <v>28998</v>
      </c>
      <c r="AH11" s="181">
        <f>'BAR BB| Open rates'!BA10*0.9*0.9</f>
        <v>21708</v>
      </c>
      <c r="AI11" s="181">
        <f>'BAR BB| Open rates'!BB10*0.9*0.9</f>
        <v>20088</v>
      </c>
      <c r="AJ11" s="181">
        <f>'BAR BB| Open rates'!BC10*0.9*0.9</f>
        <v>21708</v>
      </c>
      <c r="AK11" s="181">
        <f>'BAR BB| Open rates'!BD10*0.9*0.9</f>
        <v>20088</v>
      </c>
      <c r="AL11" s="181">
        <f>'BAR BB| Open rates'!BE10*0.9*0.9</f>
        <v>18306</v>
      </c>
      <c r="AM11" s="181">
        <f>'BAR BB| Open rates'!BF10*0.9*0.9</f>
        <v>16929</v>
      </c>
      <c r="AN11" s="181">
        <f>'BAR BB| Open rates'!BG10*0.9*0.9</f>
        <v>15309</v>
      </c>
    </row>
    <row r="12" spans="1:40" x14ac:dyDescent="0.2">
      <c r="A12" s="163" t="s">
        <v>176</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row>
    <row r="13" spans="1:40" x14ac:dyDescent="0.2">
      <c r="A13" s="163">
        <v>1</v>
      </c>
      <c r="B13" s="181">
        <f>'BAR BB| Open rates'!U12*0.9*0.9</f>
        <v>17658</v>
      </c>
      <c r="C13" s="181">
        <f>'BAR BB| Open rates'!V12*0.9*0.9</f>
        <v>17658</v>
      </c>
      <c r="D13" s="181">
        <f>'BAR BB| Open rates'!W12*0.9*0.9</f>
        <v>20817</v>
      </c>
      <c r="E13" s="181">
        <f>'BAR BB| Open rates'!X12*0.9*0.9</f>
        <v>26487</v>
      </c>
      <c r="F13" s="181">
        <f>'BAR BB| Open rates'!Y12*0.9*0.9</f>
        <v>64719</v>
      </c>
      <c r="G13" s="181">
        <f>'BAR BB| Open rates'!Z12*0.9*0.9</f>
        <v>80838</v>
      </c>
      <c r="H13" s="181">
        <f>'BAR BB| Open rates'!AA12*0.9*0.9</f>
        <v>88938</v>
      </c>
      <c r="I13" s="181">
        <f>'BAR BB| Open rates'!AB12*0.9*0.9</f>
        <v>97119</v>
      </c>
      <c r="J13" s="181">
        <f>'BAR BB| Open rates'!AC12*0.9*0.9</f>
        <v>91125</v>
      </c>
      <c r="K13" s="181">
        <f>'BAR BB| Open rates'!AD12*0.9*0.9</f>
        <v>88938</v>
      </c>
      <c r="L13" s="181">
        <f>'BAR BB| Open rates'!AE12*0.9*0.9</f>
        <v>63828</v>
      </c>
      <c r="M13" s="181">
        <f>'BAR BB| Open rates'!AF12*0.9*0.9</f>
        <v>55728</v>
      </c>
      <c r="N13" s="181">
        <f>'BAR BB| Open rates'!AG12*0.9*0.9</f>
        <v>25758</v>
      </c>
      <c r="O13" s="181">
        <f>'BAR BB| Open rates'!AH12*0.9*0.9</f>
        <v>29808</v>
      </c>
      <c r="P13" s="181">
        <f>'BAR BB| Open rates'!AI12*0.9*0.9</f>
        <v>28188</v>
      </c>
      <c r="Q13" s="181">
        <f>'BAR BB| Open rates'!AJ12*0.9*0.9</f>
        <v>25758</v>
      </c>
      <c r="R13" s="181">
        <f>'BAR BB| Open rates'!AK12*0.9*0.9</f>
        <v>28188</v>
      </c>
      <c r="S13" s="181">
        <f>'BAR BB| Open rates'!AL12*0.9*0.9</f>
        <v>25758</v>
      </c>
      <c r="T13" s="181">
        <f>'BAR BB| Open rates'!AM12*0.9*0.9</f>
        <v>28188</v>
      </c>
      <c r="U13" s="181">
        <f>'BAR BB| Open rates'!AN12*0.9*0.9</f>
        <v>33858</v>
      </c>
      <c r="V13" s="181">
        <f>'BAR BB| Open rates'!AO12*0.9*0.9</f>
        <v>36288</v>
      </c>
      <c r="W13" s="181">
        <f>'BAR BB| Open rates'!AP12*0.9*0.9</f>
        <v>36531</v>
      </c>
      <c r="X13" s="181">
        <f>'BAR BB| Open rates'!AQ12*0.9*0.9</f>
        <v>36531</v>
      </c>
      <c r="Y13" s="181">
        <f>'BAR BB| Open rates'!AR12*0.9*0.9</f>
        <v>38880</v>
      </c>
      <c r="Z13" s="181">
        <f>'BAR BB| Open rates'!AS12*0.9*0.9</f>
        <v>36531</v>
      </c>
      <c r="AA13" s="181">
        <f>'BAR BB| Open rates'!AT12*0.9*0.9</f>
        <v>38880</v>
      </c>
      <c r="AB13" s="181">
        <f>'BAR BB| Open rates'!AU12*0.9*0.9</f>
        <v>36531</v>
      </c>
      <c r="AC13" s="181">
        <f>'BAR BB| Open rates'!AV12*0.9*0.9</f>
        <v>54432</v>
      </c>
      <c r="AD13" s="181">
        <f>'BAR BB| Open rates'!AW12*0.9*0.9</f>
        <v>44955</v>
      </c>
      <c r="AE13" s="181">
        <f>'BAR BB| Open rates'!AX12*0.9*0.9</f>
        <v>29727</v>
      </c>
      <c r="AF13" s="181">
        <f>'BAR BB| Open rates'!AY12*0.9*0.9</f>
        <v>26487</v>
      </c>
      <c r="AG13" s="181">
        <f>'BAR BB| Open rates'!AZ12*0.9*0.9</f>
        <v>29727</v>
      </c>
      <c r="AH13" s="181">
        <f>'BAR BB| Open rates'!BA12*0.9*0.9</f>
        <v>22437</v>
      </c>
      <c r="AI13" s="181">
        <f>'BAR BB| Open rates'!BB12*0.9*0.9</f>
        <v>20817</v>
      </c>
      <c r="AJ13" s="181">
        <f>'BAR BB| Open rates'!BC12*0.9*0.9</f>
        <v>22437</v>
      </c>
      <c r="AK13" s="181">
        <f>'BAR BB| Open rates'!BD12*0.9*0.9</f>
        <v>20817</v>
      </c>
      <c r="AL13" s="181">
        <f>'BAR BB| Open rates'!BE12*0.9*0.9</f>
        <v>19035</v>
      </c>
      <c r="AM13" s="181">
        <f>'BAR BB| Open rates'!BF12*0.9*0.9</f>
        <v>17658</v>
      </c>
      <c r="AN13" s="181">
        <f>'BAR BB| Open rates'!BG12*0.9*0.9</f>
        <v>16038</v>
      </c>
    </row>
    <row r="14" spans="1:40" x14ac:dyDescent="0.2">
      <c r="A14" s="163">
        <v>2</v>
      </c>
      <c r="B14" s="181">
        <f>'BAR BB| Open rates'!U13*0.9*0.9</f>
        <v>19683</v>
      </c>
      <c r="C14" s="181">
        <f>'BAR BB| Open rates'!V13*0.9*0.9</f>
        <v>19683</v>
      </c>
      <c r="D14" s="181">
        <f>'BAR BB| Open rates'!W13*0.9*0.9</f>
        <v>22842</v>
      </c>
      <c r="E14" s="181">
        <f>'BAR BB| Open rates'!X13*0.9*0.9</f>
        <v>28512</v>
      </c>
      <c r="F14" s="181">
        <f>'BAR BB| Open rates'!Y13*0.9*0.9</f>
        <v>67149</v>
      </c>
      <c r="G14" s="181">
        <f>'BAR BB| Open rates'!Z13*0.9*0.9</f>
        <v>83268</v>
      </c>
      <c r="H14" s="181">
        <f>'BAR BB| Open rates'!AA13*0.9*0.9</f>
        <v>91368</v>
      </c>
      <c r="I14" s="181">
        <f>'BAR BB| Open rates'!AB13*0.9*0.9</f>
        <v>99549</v>
      </c>
      <c r="J14" s="181">
        <f>'BAR BB| Open rates'!AC13*0.9*0.9</f>
        <v>93555</v>
      </c>
      <c r="K14" s="181">
        <f>'BAR BB| Open rates'!AD13*0.9*0.9</f>
        <v>91368</v>
      </c>
      <c r="L14" s="181">
        <f>'BAR BB| Open rates'!AE13*0.9*0.9</f>
        <v>66258</v>
      </c>
      <c r="M14" s="181">
        <f>'BAR BB| Open rates'!AF13*0.9*0.9</f>
        <v>58158</v>
      </c>
      <c r="N14" s="181">
        <f>'BAR BB| Open rates'!AG13*0.9*0.9</f>
        <v>28188</v>
      </c>
      <c r="O14" s="181">
        <f>'BAR BB| Open rates'!AH13*0.9*0.9</f>
        <v>32238</v>
      </c>
      <c r="P14" s="181">
        <f>'BAR BB| Open rates'!AI13*0.9*0.9</f>
        <v>30618</v>
      </c>
      <c r="Q14" s="181">
        <f>'BAR BB| Open rates'!AJ13*0.9*0.9</f>
        <v>28188</v>
      </c>
      <c r="R14" s="181">
        <f>'BAR BB| Open rates'!AK13*0.9*0.9</f>
        <v>30618</v>
      </c>
      <c r="S14" s="181">
        <f>'BAR BB| Open rates'!AL13*0.9*0.9</f>
        <v>28188</v>
      </c>
      <c r="T14" s="181">
        <f>'BAR BB| Open rates'!AM13*0.9*0.9</f>
        <v>30618</v>
      </c>
      <c r="U14" s="181">
        <f>'BAR BB| Open rates'!AN13*0.9*0.9</f>
        <v>36288</v>
      </c>
      <c r="V14" s="181">
        <f>'BAR BB| Open rates'!AO13*0.9*0.9</f>
        <v>38718</v>
      </c>
      <c r="W14" s="181">
        <f>'BAR BB| Open rates'!AP13*0.9*0.9</f>
        <v>38961</v>
      </c>
      <c r="X14" s="181">
        <f>'BAR BB| Open rates'!AQ13*0.9*0.9</f>
        <v>38961</v>
      </c>
      <c r="Y14" s="181">
        <f>'BAR BB| Open rates'!AR13*0.9*0.9</f>
        <v>41310</v>
      </c>
      <c r="Z14" s="181">
        <f>'BAR BB| Open rates'!AS13*0.9*0.9</f>
        <v>38961</v>
      </c>
      <c r="AA14" s="181">
        <f>'BAR BB| Open rates'!AT13*0.9*0.9</f>
        <v>41310</v>
      </c>
      <c r="AB14" s="181">
        <f>'BAR BB| Open rates'!AU13*0.9*0.9</f>
        <v>38961</v>
      </c>
      <c r="AC14" s="181">
        <f>'BAR BB| Open rates'!AV13*0.9*0.9</f>
        <v>56862</v>
      </c>
      <c r="AD14" s="181">
        <f>'BAR BB| Open rates'!AW13*0.9*0.9</f>
        <v>47385</v>
      </c>
      <c r="AE14" s="181">
        <f>'BAR BB| Open rates'!AX13*0.9*0.9</f>
        <v>32157</v>
      </c>
      <c r="AF14" s="181">
        <f>'BAR BB| Open rates'!AY13*0.9*0.9</f>
        <v>28917</v>
      </c>
      <c r="AG14" s="181">
        <f>'BAR BB| Open rates'!AZ13*0.9*0.9</f>
        <v>32157</v>
      </c>
      <c r="AH14" s="181">
        <f>'BAR BB| Open rates'!BA13*0.9*0.9</f>
        <v>24867</v>
      </c>
      <c r="AI14" s="181">
        <f>'BAR BB| Open rates'!BB13*0.9*0.9</f>
        <v>23247</v>
      </c>
      <c r="AJ14" s="181">
        <f>'BAR BB| Open rates'!BC13*0.9*0.9</f>
        <v>24867</v>
      </c>
      <c r="AK14" s="181">
        <f>'BAR BB| Open rates'!BD13*0.9*0.9</f>
        <v>23247</v>
      </c>
      <c r="AL14" s="181">
        <f>'BAR BB| Open rates'!BE13*0.9*0.9</f>
        <v>21465</v>
      </c>
      <c r="AM14" s="181">
        <f>'BAR BB| Open rates'!BF13*0.9*0.9</f>
        <v>20088</v>
      </c>
      <c r="AN14" s="181">
        <f>'BAR BB| Open rates'!BG13*0.9*0.9</f>
        <v>18468</v>
      </c>
    </row>
    <row r="15" spans="1:40" x14ac:dyDescent="0.2">
      <c r="A15" s="89"/>
    </row>
    <row r="16" spans="1:40" ht="12.75" customHeight="1" x14ac:dyDescent="0.2">
      <c r="A16" s="330" t="s">
        <v>172</v>
      </c>
    </row>
    <row r="17" spans="1:1" x14ac:dyDescent="0.2">
      <c r="A17" s="330"/>
    </row>
    <row r="18" spans="1:1" ht="13.5" thickBot="1" x14ac:dyDescent="0.25">
      <c r="A18" s="89"/>
    </row>
    <row r="19" spans="1:1" s="154" customFormat="1" ht="278.25" customHeight="1" thickBot="1" x14ac:dyDescent="0.25">
      <c r="A19" s="263"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4"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0" t="s">
        <v>172</v>
      </c>
    </row>
    <row r="17" spans="1:1" x14ac:dyDescent="0.2">
      <c r="A17" s="330"/>
    </row>
    <row r="18" spans="1:1" x14ac:dyDescent="0.2">
      <c r="A18" s="89"/>
    </row>
    <row r="19" spans="1:1" s="154" customFormat="1" ht="45" customHeight="1" x14ac:dyDescent="0.2">
      <c r="A19" s="358" t="s">
        <v>277</v>
      </c>
    </row>
    <row r="20" spans="1:1" s="154" customFormat="1" ht="45" customHeight="1" x14ac:dyDescent="0.2">
      <c r="A20" s="358"/>
    </row>
    <row r="21" spans="1:1" s="154" customFormat="1" ht="45" customHeight="1" x14ac:dyDescent="0.2">
      <c r="A21" s="358"/>
    </row>
    <row r="22" spans="1:1" s="154" customFormat="1" ht="27.75" customHeight="1" x14ac:dyDescent="0.2">
      <c r="A22" s="358"/>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5" t="s">
        <v>304</v>
      </c>
    </row>
    <row r="41" spans="1:1" ht="15" customHeight="1" x14ac:dyDescent="0.2">
      <c r="A41" s="356"/>
    </row>
    <row r="42" spans="1:1" ht="15" customHeight="1" x14ac:dyDescent="0.2">
      <c r="A42" s="357"/>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0" t="s">
        <v>172</v>
      </c>
    </row>
    <row r="17" spans="1:1" x14ac:dyDescent="0.2">
      <c r="A17" s="330"/>
    </row>
    <row r="18" spans="1:1" x14ac:dyDescent="0.2">
      <c r="A18" s="89"/>
    </row>
    <row r="19" spans="1:1" s="154" customFormat="1" ht="41.25" customHeight="1" x14ac:dyDescent="0.2">
      <c r="A19" s="358" t="s">
        <v>277</v>
      </c>
    </row>
    <row r="20" spans="1:1" s="154" customFormat="1" ht="41.25" customHeight="1" x14ac:dyDescent="0.2">
      <c r="A20" s="358"/>
    </row>
    <row r="21" spans="1:1" s="154" customFormat="1" ht="41.25" customHeight="1" x14ac:dyDescent="0.2">
      <c r="A21" s="358"/>
    </row>
    <row r="22" spans="1:1" s="154" customFormat="1" ht="41.25" customHeight="1" x14ac:dyDescent="0.2">
      <c r="A22" s="358"/>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5" t="s">
        <v>304</v>
      </c>
    </row>
    <row r="41" spans="1:1" ht="15" customHeight="1" x14ac:dyDescent="0.2">
      <c r="A41" s="356"/>
    </row>
    <row r="42" spans="1:1" ht="15" customHeight="1" x14ac:dyDescent="0.2">
      <c r="A42" s="357"/>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L77"/>
  <sheetViews>
    <sheetView showGridLines="0" zoomScaleNormal="100" workbookViewId="0">
      <pane xSplit="1" ySplit="4" topLeftCell="AO5" activePane="bottomRight" state="frozen"/>
      <selection pane="topRight" activeCell="B1" sqref="B1"/>
      <selection pane="bottomLeft" activeCell="A5" sqref="A5"/>
      <selection pane="bottomRight" activeCell="BG3" sqref="BG3:BH58"/>
    </sheetView>
  </sheetViews>
  <sheetFormatPr defaultColWidth="9.7109375" defaultRowHeight="12.75" x14ac:dyDescent="0.2"/>
  <cols>
    <col min="1" max="1" width="37.28515625" style="32" customWidth="1"/>
    <col min="2" max="16384" width="9.7109375" style="32"/>
  </cols>
  <sheetData>
    <row r="1" spans="1:64" ht="27" customHeight="1" x14ac:dyDescent="0.2">
      <c r="A1" s="180" t="str">
        <f>'BAR BB| Open rates'!A1</f>
        <v>Сочи Марриотт Красная Поляна 5*/ Sochi Marriott Krasnaya Polyana 5*</v>
      </c>
    </row>
    <row r="2" spans="1:64" x14ac:dyDescent="0.2">
      <c r="A2" s="11" t="s">
        <v>186</v>
      </c>
    </row>
    <row r="3" spans="1:64" s="33" customFormat="1" ht="26.25" customHeight="1" x14ac:dyDescent="0.2">
      <c r="A3" s="64" t="s">
        <v>62</v>
      </c>
      <c r="B3" s="108">
        <f>'BAR BB| Open rates'!B3</f>
        <v>45953</v>
      </c>
      <c r="C3" s="108">
        <f>'BAR BB| Open rates'!C3</f>
        <v>45954</v>
      </c>
      <c r="D3" s="108">
        <f>'BAR BB| Open rates'!D3</f>
        <v>45955</v>
      </c>
      <c r="E3" s="108">
        <f>'BAR BB| Open rates'!E3</f>
        <v>45958</v>
      </c>
      <c r="F3" s="108">
        <f>'BAR BB| Open rates'!F3</f>
        <v>45959</v>
      </c>
      <c r="G3" s="108">
        <f>'BAR BB| Open rates'!G3</f>
        <v>45962</v>
      </c>
      <c r="H3" s="108">
        <f>'BAR BB| Open rates'!H3</f>
        <v>45965</v>
      </c>
      <c r="I3" s="108">
        <f>'BAR BB| Open rates'!I3</f>
        <v>45966</v>
      </c>
      <c r="J3" s="108">
        <f>'BAR BB| Open rates'!J3</f>
        <v>45968</v>
      </c>
      <c r="K3" s="108">
        <f>'BAR BB| Open rates'!K3</f>
        <v>45970</v>
      </c>
      <c r="L3" s="108">
        <f>'BAR BB| Open rates'!L3</f>
        <v>45975</v>
      </c>
      <c r="M3" s="108">
        <f>'BAR BB| Open rates'!M3</f>
        <v>45977</v>
      </c>
      <c r="N3" s="108">
        <f>'BAR BB| Open rates'!N3</f>
        <v>45982</v>
      </c>
      <c r="O3" s="108">
        <f>'BAR BB| Open rates'!O3</f>
        <v>45984</v>
      </c>
      <c r="P3" s="108">
        <f>'BAR BB| Open rates'!P3</f>
        <v>45989</v>
      </c>
      <c r="Q3" s="108">
        <f>'BAR BB| Open rates'!Q3</f>
        <v>45991</v>
      </c>
      <c r="R3" s="108">
        <f>'BAR BB| Open rates'!R3</f>
        <v>45992</v>
      </c>
      <c r="S3" s="108">
        <f>'BAR BB| Open rates'!S3</f>
        <v>45996</v>
      </c>
      <c r="T3" s="108">
        <f>'BAR BB| Open rates'!T3</f>
        <v>45998</v>
      </c>
      <c r="U3" s="108">
        <f>'BAR BB| Open rates'!U3</f>
        <v>46003</v>
      </c>
      <c r="V3" s="108">
        <f>'BAR BB| Open rates'!V3</f>
        <v>46004</v>
      </c>
      <c r="W3" s="108">
        <f>'BAR BB| Open rates'!W3</f>
        <v>46010</v>
      </c>
      <c r="X3" s="108">
        <f>'BAR BB| Open rates'!X3</f>
        <v>46017</v>
      </c>
      <c r="Y3" s="108">
        <f>'BAR BB| Open rates'!Y3</f>
        <v>46020</v>
      </c>
      <c r="Z3" s="108">
        <f>'BAR BB| Open rates'!Z3</f>
        <v>46021</v>
      </c>
      <c r="AA3" s="108">
        <f>'BAR BB| Open rates'!AA3</f>
        <v>46022</v>
      </c>
      <c r="AB3" s="108">
        <f>'BAR BB| Open rates'!AB3</f>
        <v>46023</v>
      </c>
      <c r="AC3" s="108">
        <f>'BAR BB| Open rates'!AC3</f>
        <v>46028</v>
      </c>
      <c r="AD3" s="108">
        <f>'BAR BB| Open rates'!AD3</f>
        <v>46030</v>
      </c>
      <c r="AE3" s="108">
        <f>'BAR BB| Open rates'!AE3</f>
        <v>46031</v>
      </c>
      <c r="AF3" s="108">
        <f>'BAR BB| Open rates'!AF3</f>
        <v>46032</v>
      </c>
      <c r="AG3" s="108">
        <f>'BAR BB| Open rates'!AG3</f>
        <v>46033</v>
      </c>
      <c r="AH3" s="108">
        <f>'BAR BB| Open rates'!AH3</f>
        <v>46038</v>
      </c>
      <c r="AI3" s="108">
        <f>'BAR BB| Open rates'!AI3</f>
        <v>45675</v>
      </c>
      <c r="AJ3" s="108">
        <f>'BAR BB| Open rates'!AJ3</f>
        <v>46041</v>
      </c>
      <c r="AK3" s="108">
        <f>'BAR BB| Open rates'!AK3</f>
        <v>46045</v>
      </c>
      <c r="AL3" s="108">
        <f>'BAR BB| Open rates'!AL3</f>
        <v>46047</v>
      </c>
      <c r="AM3" s="108">
        <f>'BAR BB| Open rates'!AM3</f>
        <v>46049</v>
      </c>
      <c r="AN3" s="108">
        <f>'BAR BB| Open rates'!AN3</f>
        <v>46052</v>
      </c>
      <c r="AO3" s="108">
        <f>'BAR BB| Open rates'!AO3</f>
        <v>46054</v>
      </c>
      <c r="AP3" s="108">
        <f>'BAR BB| Open rates'!AP3</f>
        <v>46056</v>
      </c>
      <c r="AQ3" s="108">
        <f>'BAR BB| Open rates'!AQ3</f>
        <v>46058</v>
      </c>
      <c r="AR3" s="108">
        <f>'BAR BB| Open rates'!AR3</f>
        <v>46059</v>
      </c>
      <c r="AS3" s="108">
        <f>'BAR BB| Open rates'!AS3</f>
        <v>46061</v>
      </c>
      <c r="AT3" s="108">
        <f>'BAR BB| Open rates'!AT3</f>
        <v>46066</v>
      </c>
      <c r="AU3" s="108">
        <f>'BAR BB| Open rates'!AU3</f>
        <v>46068</v>
      </c>
      <c r="AV3" s="108">
        <f>'BAR BB| Open rates'!AV3</f>
        <v>46072</v>
      </c>
      <c r="AW3" s="108">
        <f>'BAR BB| Open rates'!AW3</f>
        <v>46077</v>
      </c>
      <c r="AX3" s="108">
        <f>'BAR BB| Open rates'!AX3</f>
        <v>46078</v>
      </c>
      <c r="AY3" s="108">
        <f>'BAR BB| Open rates'!AY3</f>
        <v>46082</v>
      </c>
      <c r="AZ3" s="108">
        <f>'BAR BB| Open rates'!AZ3</f>
        <v>46087</v>
      </c>
      <c r="BA3" s="108">
        <f>'BAR BB| Open rates'!BA3</f>
        <v>46091</v>
      </c>
      <c r="BB3" s="108">
        <f>'BAR BB| Open rates'!BB3</f>
        <v>46096</v>
      </c>
      <c r="BC3" s="108">
        <f>'BAR BB| Open rates'!BC3</f>
        <v>46101</v>
      </c>
      <c r="BD3" s="108">
        <f>'BAR BB| Open rates'!BD3</f>
        <v>46103</v>
      </c>
      <c r="BE3" s="108">
        <f>'BAR BB| Open rates'!BE3</f>
        <v>46113</v>
      </c>
      <c r="BF3" s="108">
        <f>'BAR BB| Open rates'!BF3</f>
        <v>46118</v>
      </c>
      <c r="BG3" s="108">
        <f>'BAR BB| Open rates'!BG3</f>
        <v>46124</v>
      </c>
      <c r="BH3" s="108">
        <f>'BAR BB| Open rates'!BH3</f>
        <v>46125</v>
      </c>
      <c r="BI3" s="108">
        <f>'BAR BB| Open rates'!BI3</f>
        <v>46131</v>
      </c>
      <c r="BJ3" s="108">
        <f>'BAR BB| Open rates'!BJ3</f>
        <v>46136</v>
      </c>
      <c r="BK3" s="108">
        <f>'BAR BB| Open rates'!BK3</f>
        <v>46138</v>
      </c>
      <c r="BL3" s="108">
        <f>'BAR BB| Open rates'!BL3</f>
        <v>46142</v>
      </c>
    </row>
    <row r="4" spans="1:64" s="33" customFormat="1" ht="26.25" customHeight="1" x14ac:dyDescent="0.2">
      <c r="A4" s="49"/>
      <c r="B4" s="108">
        <f>'BAR BB| Open rates'!B4</f>
        <v>45953</v>
      </c>
      <c r="C4" s="108">
        <f>'BAR BB| Open rates'!C4</f>
        <v>45954</v>
      </c>
      <c r="D4" s="108">
        <f>'BAR BB| Open rates'!D4</f>
        <v>45957</v>
      </c>
      <c r="E4" s="108">
        <f>'BAR BB| Open rates'!E4</f>
        <v>45958</v>
      </c>
      <c r="F4" s="108">
        <f>'BAR BB| Open rates'!F4</f>
        <v>45961</v>
      </c>
      <c r="G4" s="108">
        <f>'BAR BB| Open rates'!G4</f>
        <v>45964</v>
      </c>
      <c r="H4" s="108">
        <f>'BAR BB| Open rates'!H4</f>
        <v>45965</v>
      </c>
      <c r="I4" s="108">
        <f>'BAR BB| Open rates'!I4</f>
        <v>45967</v>
      </c>
      <c r="J4" s="108">
        <f>'BAR BB| Open rates'!J4</f>
        <v>45969</v>
      </c>
      <c r="K4" s="108">
        <f>'BAR BB| Open rates'!K4</f>
        <v>45974</v>
      </c>
      <c r="L4" s="108">
        <f>'BAR BB| Open rates'!L4</f>
        <v>45976</v>
      </c>
      <c r="M4" s="108">
        <f>'BAR BB| Open rates'!M4</f>
        <v>45981</v>
      </c>
      <c r="N4" s="108">
        <f>'BAR BB| Open rates'!N4</f>
        <v>45983</v>
      </c>
      <c r="O4" s="108">
        <f>'BAR BB| Open rates'!O4</f>
        <v>45988</v>
      </c>
      <c r="P4" s="108">
        <f>'BAR BB| Open rates'!P4</f>
        <v>45990</v>
      </c>
      <c r="Q4" s="108">
        <f>'BAR BB| Open rates'!Q4</f>
        <v>45991</v>
      </c>
      <c r="R4" s="108">
        <f>'BAR BB| Open rates'!R4</f>
        <v>45995</v>
      </c>
      <c r="S4" s="108">
        <f>'BAR BB| Open rates'!S4</f>
        <v>45997</v>
      </c>
      <c r="T4" s="108">
        <f>'BAR BB| Open rates'!T4</f>
        <v>46002</v>
      </c>
      <c r="U4" s="108">
        <f>'BAR BB| Open rates'!U4</f>
        <v>46003</v>
      </c>
      <c r="V4" s="108">
        <f>'BAR BB| Open rates'!V4</f>
        <v>46009</v>
      </c>
      <c r="W4" s="108">
        <f>'BAR BB| Open rates'!W4</f>
        <v>46016</v>
      </c>
      <c r="X4" s="108">
        <f>'BAR BB| Open rates'!X4</f>
        <v>46019</v>
      </c>
      <c r="Y4" s="108">
        <f>'BAR BB| Open rates'!Y4</f>
        <v>46020</v>
      </c>
      <c r="Z4" s="108">
        <f>'BAR BB| Open rates'!Z4</f>
        <v>46021</v>
      </c>
      <c r="AA4" s="108">
        <f>'BAR BB| Open rates'!AA4</f>
        <v>46022</v>
      </c>
      <c r="AB4" s="108">
        <f>'BAR BB| Open rates'!AB4</f>
        <v>46027</v>
      </c>
      <c r="AC4" s="108">
        <f>'BAR BB| Open rates'!AC4</f>
        <v>46029</v>
      </c>
      <c r="AD4" s="108">
        <f>'BAR BB| Open rates'!AD4</f>
        <v>46030</v>
      </c>
      <c r="AE4" s="108">
        <f>'BAR BB| Open rates'!AE4</f>
        <v>46031</v>
      </c>
      <c r="AF4" s="108">
        <f>'BAR BB| Open rates'!AF4</f>
        <v>46032</v>
      </c>
      <c r="AG4" s="108">
        <f>'BAR BB| Open rates'!AG4</f>
        <v>46037</v>
      </c>
      <c r="AH4" s="108">
        <f>'BAR BB| Open rates'!AH4</f>
        <v>46039</v>
      </c>
      <c r="AI4" s="108">
        <f>'BAR BB| Open rates'!AI4</f>
        <v>45675</v>
      </c>
      <c r="AJ4" s="108">
        <f>'BAR BB| Open rates'!AJ4</f>
        <v>46044</v>
      </c>
      <c r="AK4" s="108">
        <f>'BAR BB| Open rates'!AK4</f>
        <v>46046</v>
      </c>
      <c r="AL4" s="108">
        <f>'BAR BB| Open rates'!AL4</f>
        <v>46048</v>
      </c>
      <c r="AM4" s="108">
        <f>'BAR BB| Open rates'!AM4</f>
        <v>46051</v>
      </c>
      <c r="AN4" s="108">
        <f>'BAR BB| Open rates'!AN4</f>
        <v>46053</v>
      </c>
      <c r="AO4" s="108">
        <f>'BAR BB| Open rates'!AO4</f>
        <v>46055</v>
      </c>
      <c r="AP4" s="108">
        <f>'BAR BB| Open rates'!AP4</f>
        <v>46057</v>
      </c>
      <c r="AQ4" s="108">
        <f>'BAR BB| Open rates'!AQ4</f>
        <v>46058</v>
      </c>
      <c r="AR4" s="108">
        <f>'BAR BB| Open rates'!AR4</f>
        <v>46060</v>
      </c>
      <c r="AS4" s="108">
        <f>'BAR BB| Open rates'!AS4</f>
        <v>46065</v>
      </c>
      <c r="AT4" s="108">
        <f>'BAR BB| Open rates'!AT4</f>
        <v>46067</v>
      </c>
      <c r="AU4" s="108">
        <f>'BAR BB| Open rates'!AU4</f>
        <v>46071</v>
      </c>
      <c r="AV4" s="108">
        <f>'BAR BB| Open rates'!AV4</f>
        <v>46076</v>
      </c>
      <c r="AW4" s="108">
        <f>'BAR BB| Open rates'!AW4</f>
        <v>46077</v>
      </c>
      <c r="AX4" s="108">
        <f>'BAR BB| Open rates'!AX4</f>
        <v>46081</v>
      </c>
      <c r="AY4" s="108">
        <f>'BAR BB| Open rates'!AY4</f>
        <v>46086</v>
      </c>
      <c r="AZ4" s="108">
        <f>'BAR BB| Open rates'!AZ4</f>
        <v>46090</v>
      </c>
      <c r="BA4" s="108">
        <f>'BAR BB| Open rates'!BA4</f>
        <v>46095</v>
      </c>
      <c r="BB4" s="108">
        <f>'BAR BB| Open rates'!BB4</f>
        <v>46100</v>
      </c>
      <c r="BC4" s="108">
        <f>'BAR BB| Open rates'!BC4</f>
        <v>46102</v>
      </c>
      <c r="BD4" s="108">
        <f>'BAR BB| Open rates'!BD4</f>
        <v>46112</v>
      </c>
      <c r="BE4" s="108">
        <f>'BAR BB| Open rates'!BE4</f>
        <v>46117</v>
      </c>
      <c r="BF4" s="108">
        <f>'BAR BB| Open rates'!BF4</f>
        <v>46123</v>
      </c>
      <c r="BG4" s="108">
        <f>'BAR BB| Open rates'!BG4</f>
        <v>46124</v>
      </c>
      <c r="BH4" s="108">
        <f>'BAR BB| Open rates'!BH4</f>
        <v>46130</v>
      </c>
      <c r="BI4" s="108">
        <f>'BAR BB| Open rates'!BI4</f>
        <v>46135</v>
      </c>
      <c r="BJ4" s="108">
        <f>'BAR BB| Open rates'!BJ4</f>
        <v>46137</v>
      </c>
      <c r="BK4" s="108">
        <f>'BAR BB| Open rates'!BK4</f>
        <v>46141</v>
      </c>
      <c r="BL4" s="108">
        <f>'BAR BB| Open rates'!BL4</f>
        <v>46142</v>
      </c>
    </row>
    <row r="5" spans="1:64" s="36" customFormat="1" ht="12" customHeight="1" x14ac:dyDescent="0.2">
      <c r="A5" s="184" t="s">
        <v>63</v>
      </c>
    </row>
    <row r="6" spans="1:64" s="36" customFormat="1" ht="12" customHeight="1" x14ac:dyDescent="0.2">
      <c r="A6" s="183">
        <v>1</v>
      </c>
      <c r="B6" s="43">
        <f>'BAR BB| Open rates'!B6*0.8</f>
        <v>23840</v>
      </c>
      <c r="C6" s="43">
        <f>'BAR BB| Open rates'!C6*0.8</f>
        <v>20640</v>
      </c>
      <c r="D6" s="43">
        <f>'BAR BB| Open rates'!D6*0.8</f>
        <v>20640</v>
      </c>
      <c r="E6" s="43">
        <f>'BAR BB| Open rates'!E6*0.8</f>
        <v>23840</v>
      </c>
      <c r="F6" s="43">
        <f>'BAR BB| Open rates'!F6*0.8</f>
        <v>20640</v>
      </c>
      <c r="G6" s="43">
        <f>'BAR BB| Open rates'!G6*0.8</f>
        <v>20640</v>
      </c>
      <c r="H6" s="43">
        <f>'BAR BB| Open rates'!H6*0.8</f>
        <v>15040</v>
      </c>
      <c r="I6" s="43">
        <f>'BAR BB| Open rates'!I6*0.8</f>
        <v>13280</v>
      </c>
      <c r="J6" s="43">
        <f>'BAR BB| Open rates'!J6*0.8</f>
        <v>11920</v>
      </c>
      <c r="K6" s="43">
        <f>'BAR BB| Open rates'!K6*0.8</f>
        <v>10320</v>
      </c>
      <c r="L6" s="43">
        <f>'BAR BB| Open rates'!L6*0.8</f>
        <v>11920</v>
      </c>
      <c r="M6" s="43">
        <f>'BAR BB| Open rates'!M6*0.8</f>
        <v>10320</v>
      </c>
      <c r="N6" s="43">
        <f>'BAR BB| Open rates'!N6*0.8</f>
        <v>11920</v>
      </c>
      <c r="O6" s="43">
        <f>'BAR BB| Open rates'!O6*0.8</f>
        <v>10320</v>
      </c>
      <c r="P6" s="43">
        <f>'BAR BB| Open rates'!P6*0.8</f>
        <v>11920</v>
      </c>
      <c r="Q6" s="43">
        <f>'BAR BB| Open rates'!Q6*0.8</f>
        <v>10320</v>
      </c>
      <c r="R6" s="43">
        <f>'BAR BB| Open rates'!R6*0.8</f>
        <v>10320</v>
      </c>
      <c r="S6" s="43">
        <f>'BAR BB| Open rates'!S6*0.8</f>
        <v>11920</v>
      </c>
      <c r="T6" s="43">
        <f>'BAR BB| Open rates'!T6*0.8</f>
        <v>10320</v>
      </c>
      <c r="U6" s="43">
        <f>'BAR BB| Open rates'!U6*0.8</f>
        <v>11920</v>
      </c>
      <c r="V6" s="43">
        <f>'BAR BB| Open rates'!V6*0.8</f>
        <v>11920</v>
      </c>
      <c r="W6" s="43">
        <f>'BAR BB| Open rates'!W6*0.8</f>
        <v>15040</v>
      </c>
      <c r="X6" s="43">
        <f>'BAR BB| Open rates'!X6*0.8</f>
        <v>20640</v>
      </c>
      <c r="Y6" s="43">
        <f>'BAR BB| Open rates'!Y6*0.8</f>
        <v>31920</v>
      </c>
      <c r="Z6" s="43">
        <f>'BAR BB| Open rates'!Z6*0.8</f>
        <v>47840</v>
      </c>
      <c r="AA6" s="43">
        <f>'BAR BB| Open rates'!AA6*0.8</f>
        <v>55840</v>
      </c>
      <c r="AB6" s="43">
        <f>'BAR BB| Open rates'!AB6*0.8</f>
        <v>63920</v>
      </c>
      <c r="AC6" s="43">
        <f>'BAR BB| Open rates'!AC6*0.8</f>
        <v>58000</v>
      </c>
      <c r="AD6" s="43">
        <f>'BAR BB| Open rates'!AD6*0.8</f>
        <v>55840</v>
      </c>
      <c r="AE6" s="43">
        <f>'BAR BB| Open rates'!AE6*0.8</f>
        <v>55840</v>
      </c>
      <c r="AF6" s="43">
        <f>'BAR BB| Open rates'!AF6*0.8</f>
        <v>47840</v>
      </c>
      <c r="AG6" s="43">
        <f>'BAR BB| Open rates'!AG6*0.8</f>
        <v>18240</v>
      </c>
      <c r="AH6" s="43">
        <f>'BAR BB| Open rates'!AH6*0.8</f>
        <v>22240</v>
      </c>
      <c r="AI6" s="43">
        <f>'BAR BB| Open rates'!AI6*0.8</f>
        <v>20640</v>
      </c>
      <c r="AJ6" s="43">
        <f>'BAR BB| Open rates'!AJ6*0.8</f>
        <v>18240</v>
      </c>
      <c r="AK6" s="43">
        <f>'BAR BB| Open rates'!AK6*0.8</f>
        <v>20640</v>
      </c>
      <c r="AL6" s="43">
        <f>'BAR BB| Open rates'!AL6*0.8</f>
        <v>18240</v>
      </c>
      <c r="AM6" s="43">
        <f>'BAR BB| Open rates'!AM6*0.8</f>
        <v>20640</v>
      </c>
      <c r="AN6" s="43">
        <f>'BAR BB| Open rates'!AN6*0.8</f>
        <v>26240</v>
      </c>
      <c r="AO6" s="43">
        <f>'BAR BB| Open rates'!AO6*0.8</f>
        <v>28640</v>
      </c>
      <c r="AP6" s="43">
        <f>'BAR BB| Open rates'!AP6*0.8</f>
        <v>28640</v>
      </c>
      <c r="AQ6" s="43">
        <f>'BAR BB| Open rates'!AQ6*0.8</f>
        <v>28640</v>
      </c>
      <c r="AR6" s="43">
        <f>'BAR BB| Open rates'!AR6*0.8</f>
        <v>30960</v>
      </c>
      <c r="AS6" s="43">
        <f>'BAR BB| Open rates'!AS6*0.8</f>
        <v>28640</v>
      </c>
      <c r="AT6" s="43">
        <f>'BAR BB| Open rates'!AT6*0.8</f>
        <v>30960</v>
      </c>
      <c r="AU6" s="43">
        <f>'BAR BB| Open rates'!AU6*0.8</f>
        <v>28640</v>
      </c>
      <c r="AV6" s="43">
        <f>'BAR BB| Open rates'!AV6*0.8</f>
        <v>41760</v>
      </c>
      <c r="AW6" s="43">
        <f>'BAR BB| Open rates'!AW6*0.8</f>
        <v>38880</v>
      </c>
      <c r="AX6" s="43">
        <f>'BAR BB| Open rates'!AX6*0.8</f>
        <v>23840</v>
      </c>
      <c r="AY6" s="43">
        <f>'BAR BB| Open rates'!AY6*0.8</f>
        <v>20640</v>
      </c>
      <c r="AZ6" s="43">
        <f>'BAR BB| Open rates'!AZ6*0.8</f>
        <v>23840</v>
      </c>
      <c r="BA6" s="43">
        <f>'BAR BB| Open rates'!BA6*0.8</f>
        <v>16640</v>
      </c>
      <c r="BB6" s="43">
        <f>'BAR BB| Open rates'!BB6*0.8</f>
        <v>15040</v>
      </c>
      <c r="BC6" s="43">
        <f>'BAR BB| Open rates'!BC6*0.8</f>
        <v>16640</v>
      </c>
      <c r="BD6" s="43">
        <f>'BAR BB| Open rates'!BD6*0.8</f>
        <v>15040</v>
      </c>
      <c r="BE6" s="43">
        <f>'BAR BB| Open rates'!BE6*0.8</f>
        <v>13280</v>
      </c>
      <c r="BF6" s="43">
        <f>'BAR BB| Open rates'!BF6*0.8</f>
        <v>11920</v>
      </c>
      <c r="BG6" s="43">
        <f>'BAR BB| Open rates'!BG6*0.8</f>
        <v>10320</v>
      </c>
      <c r="BH6" s="43">
        <f>'BAR BB| Open rates'!BH6*0.8</f>
        <v>10320</v>
      </c>
      <c r="BI6" s="43">
        <f>'BAR BB| Open rates'!BI6*0.8</f>
        <v>9520</v>
      </c>
      <c r="BJ6" s="43">
        <f>'BAR BB| Open rates'!BJ6*0.8</f>
        <v>10320</v>
      </c>
      <c r="BK6" s="43">
        <f>'BAR BB| Open rates'!BK6*0.8</f>
        <v>9520</v>
      </c>
      <c r="BL6" s="43">
        <f>'BAR BB| Open rates'!BL6*0.8</f>
        <v>10320</v>
      </c>
    </row>
    <row r="7" spans="1:64" s="36" customFormat="1" ht="12" customHeight="1" x14ac:dyDescent="0.2">
      <c r="A7" s="183">
        <v>2</v>
      </c>
      <c r="B7" s="43">
        <f>'BAR BB| Open rates'!B7*0.8</f>
        <v>25840</v>
      </c>
      <c r="C7" s="43">
        <f>'BAR BB| Open rates'!C7*0.8</f>
        <v>22640</v>
      </c>
      <c r="D7" s="43">
        <f>'BAR BB| Open rates'!D7*0.8</f>
        <v>22640</v>
      </c>
      <c r="E7" s="43">
        <f>'BAR BB| Open rates'!E7*0.8</f>
        <v>25840</v>
      </c>
      <c r="F7" s="43">
        <f>'BAR BB| Open rates'!F7*0.8</f>
        <v>22640</v>
      </c>
      <c r="G7" s="43">
        <f>'BAR BB| Open rates'!G7*0.8</f>
        <v>22640</v>
      </c>
      <c r="H7" s="43">
        <f>'BAR BB| Open rates'!H7*0.8</f>
        <v>17040</v>
      </c>
      <c r="I7" s="43">
        <f>'BAR BB| Open rates'!I7*0.8</f>
        <v>15280</v>
      </c>
      <c r="J7" s="43">
        <f>'BAR BB| Open rates'!J7*0.8</f>
        <v>13920</v>
      </c>
      <c r="K7" s="43">
        <f>'BAR BB| Open rates'!K7*0.8</f>
        <v>12320</v>
      </c>
      <c r="L7" s="43">
        <f>'BAR BB| Open rates'!L7*0.8</f>
        <v>13920</v>
      </c>
      <c r="M7" s="43">
        <f>'BAR BB| Open rates'!M7*0.8</f>
        <v>12320</v>
      </c>
      <c r="N7" s="43">
        <f>'BAR BB| Open rates'!N7*0.8</f>
        <v>13920</v>
      </c>
      <c r="O7" s="43">
        <f>'BAR BB| Open rates'!O7*0.8</f>
        <v>12320</v>
      </c>
      <c r="P7" s="43">
        <f>'BAR BB| Open rates'!P7*0.8</f>
        <v>13920</v>
      </c>
      <c r="Q7" s="43">
        <f>'BAR BB| Open rates'!Q7*0.8</f>
        <v>12320</v>
      </c>
      <c r="R7" s="43">
        <f>'BAR BB| Open rates'!R7*0.8</f>
        <v>12320</v>
      </c>
      <c r="S7" s="43">
        <f>'BAR BB| Open rates'!S7*0.8</f>
        <v>13920</v>
      </c>
      <c r="T7" s="43">
        <f>'BAR BB| Open rates'!T7*0.8</f>
        <v>12320</v>
      </c>
      <c r="U7" s="43">
        <f>'BAR BB| Open rates'!U7*0.8</f>
        <v>13920</v>
      </c>
      <c r="V7" s="43">
        <f>'BAR BB| Open rates'!V7*0.8</f>
        <v>13920</v>
      </c>
      <c r="W7" s="43">
        <f>'BAR BB| Open rates'!W7*0.8</f>
        <v>17040</v>
      </c>
      <c r="X7" s="43">
        <f>'BAR BB| Open rates'!X7*0.8</f>
        <v>23040</v>
      </c>
      <c r="Y7" s="43">
        <f>'BAR BB| Open rates'!Y7*0.8</f>
        <v>34320</v>
      </c>
      <c r="Z7" s="43">
        <f>'BAR BB| Open rates'!Z7*0.8</f>
        <v>50240</v>
      </c>
      <c r="AA7" s="43">
        <f>'BAR BB| Open rates'!AA7*0.8</f>
        <v>58240</v>
      </c>
      <c r="AB7" s="43">
        <f>'BAR BB| Open rates'!AB7*0.8</f>
        <v>66320</v>
      </c>
      <c r="AC7" s="43">
        <f>'BAR BB| Open rates'!AC7*0.8</f>
        <v>60400</v>
      </c>
      <c r="AD7" s="43">
        <f>'BAR BB| Open rates'!AD7*0.8</f>
        <v>58240</v>
      </c>
      <c r="AE7" s="43">
        <f>'BAR BB| Open rates'!AE7*0.8</f>
        <v>58240</v>
      </c>
      <c r="AF7" s="43">
        <f>'BAR BB| Open rates'!AF7*0.8</f>
        <v>50240</v>
      </c>
      <c r="AG7" s="43">
        <f>'BAR BB| Open rates'!AG7*0.8</f>
        <v>20640</v>
      </c>
      <c r="AH7" s="43">
        <f>'BAR BB| Open rates'!AH7*0.8</f>
        <v>24640</v>
      </c>
      <c r="AI7" s="43">
        <f>'BAR BB| Open rates'!AI7*0.8</f>
        <v>23040</v>
      </c>
      <c r="AJ7" s="43">
        <f>'BAR BB| Open rates'!AJ7*0.8</f>
        <v>20640</v>
      </c>
      <c r="AK7" s="43">
        <f>'BAR BB| Open rates'!AK7*0.8</f>
        <v>23040</v>
      </c>
      <c r="AL7" s="43">
        <f>'BAR BB| Open rates'!AL7*0.8</f>
        <v>20640</v>
      </c>
      <c r="AM7" s="43">
        <f>'BAR BB| Open rates'!AM7*0.8</f>
        <v>23040</v>
      </c>
      <c r="AN7" s="43">
        <f>'BAR BB| Open rates'!AN7*0.8</f>
        <v>28640</v>
      </c>
      <c r="AO7" s="43">
        <f>'BAR BB| Open rates'!AO7*0.8</f>
        <v>31040</v>
      </c>
      <c r="AP7" s="43">
        <f>'BAR BB| Open rates'!AP7*0.8</f>
        <v>31040</v>
      </c>
      <c r="AQ7" s="43">
        <f>'BAR BB| Open rates'!AQ7*0.8</f>
        <v>31040</v>
      </c>
      <c r="AR7" s="43">
        <f>'BAR BB| Open rates'!AR7*0.8</f>
        <v>33360</v>
      </c>
      <c r="AS7" s="43">
        <f>'BAR BB| Open rates'!AS7*0.8</f>
        <v>31040</v>
      </c>
      <c r="AT7" s="43">
        <f>'BAR BB| Open rates'!AT7*0.8</f>
        <v>33360</v>
      </c>
      <c r="AU7" s="43">
        <f>'BAR BB| Open rates'!AU7*0.8</f>
        <v>31040</v>
      </c>
      <c r="AV7" s="43">
        <f>'BAR BB| Open rates'!AV7*0.8</f>
        <v>44160</v>
      </c>
      <c r="AW7" s="43">
        <f>'BAR BB| Open rates'!AW7*0.8</f>
        <v>41280</v>
      </c>
      <c r="AX7" s="43">
        <f>'BAR BB| Open rates'!AX7*0.8</f>
        <v>26240</v>
      </c>
      <c r="AY7" s="43">
        <f>'BAR BB| Open rates'!AY7*0.8</f>
        <v>23040</v>
      </c>
      <c r="AZ7" s="43">
        <f>'BAR BB| Open rates'!AZ7*0.8</f>
        <v>26240</v>
      </c>
      <c r="BA7" s="43">
        <f>'BAR BB| Open rates'!BA7*0.8</f>
        <v>19040</v>
      </c>
      <c r="BB7" s="43">
        <f>'BAR BB| Open rates'!BB7*0.8</f>
        <v>17440</v>
      </c>
      <c r="BC7" s="43">
        <f>'BAR BB| Open rates'!BC7*0.8</f>
        <v>19040</v>
      </c>
      <c r="BD7" s="43">
        <f>'BAR BB| Open rates'!BD7*0.8</f>
        <v>17440</v>
      </c>
      <c r="BE7" s="43">
        <f>'BAR BB| Open rates'!BE7*0.8</f>
        <v>15680</v>
      </c>
      <c r="BF7" s="43">
        <f>'BAR BB| Open rates'!BF7*0.8</f>
        <v>14320</v>
      </c>
      <c r="BG7" s="43">
        <f>'BAR BB| Open rates'!BG7*0.8</f>
        <v>12720</v>
      </c>
      <c r="BH7" s="43">
        <f>'BAR BB| Open rates'!BH7*0.8</f>
        <v>12720</v>
      </c>
      <c r="BI7" s="43">
        <f>'BAR BB| Open rates'!BI7*0.8</f>
        <v>11920</v>
      </c>
      <c r="BJ7" s="43">
        <f>'BAR BB| Open rates'!BJ7*0.8</f>
        <v>12720</v>
      </c>
      <c r="BK7" s="43">
        <f>'BAR BB| Open rates'!BK7*0.8</f>
        <v>11920</v>
      </c>
      <c r="BL7" s="43">
        <f>'BAR BB| Open rates'!BL7*0.8</f>
        <v>12720</v>
      </c>
    </row>
    <row r="8" spans="1:6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s="36" customFormat="1" ht="12" customHeight="1" x14ac:dyDescent="0.2">
      <c r="A9" s="237">
        <v>1</v>
      </c>
      <c r="B9" s="43">
        <f>'BAR BB| Open rates'!B9*0.8</f>
        <v>26240</v>
      </c>
      <c r="C9" s="43">
        <f>'BAR BB| Open rates'!C9*0.8</f>
        <v>23040</v>
      </c>
      <c r="D9" s="43">
        <f>'BAR BB| Open rates'!D9*0.8</f>
        <v>23040</v>
      </c>
      <c r="E9" s="43">
        <f>'BAR BB| Open rates'!E9*0.8</f>
        <v>26240</v>
      </c>
      <c r="F9" s="43">
        <f>'BAR BB| Open rates'!F9*0.8</f>
        <v>23040</v>
      </c>
      <c r="G9" s="43">
        <f>'BAR BB| Open rates'!G9*0.8</f>
        <v>23040</v>
      </c>
      <c r="H9" s="43">
        <f>'BAR BB| Open rates'!H9*0.8</f>
        <v>17440</v>
      </c>
      <c r="I9" s="43">
        <f>'BAR BB| Open rates'!I9*0.8</f>
        <v>15680</v>
      </c>
      <c r="J9" s="43">
        <f>'BAR BB| Open rates'!J9*0.8</f>
        <v>14320</v>
      </c>
      <c r="K9" s="43">
        <f>'BAR BB| Open rates'!K9*0.8</f>
        <v>12720</v>
      </c>
      <c r="L9" s="43">
        <f>'BAR BB| Open rates'!L9*0.8</f>
        <v>14320</v>
      </c>
      <c r="M9" s="43">
        <f>'BAR BB| Open rates'!M9*0.8</f>
        <v>12720</v>
      </c>
      <c r="N9" s="43">
        <f>'BAR BB| Open rates'!N9*0.8</f>
        <v>14320</v>
      </c>
      <c r="O9" s="43">
        <f>'BAR BB| Open rates'!O9*0.8</f>
        <v>12720</v>
      </c>
      <c r="P9" s="43">
        <f>'BAR BB| Open rates'!P9*0.8</f>
        <v>14320</v>
      </c>
      <c r="Q9" s="43">
        <f>'BAR BB| Open rates'!Q9*0.8</f>
        <v>12720</v>
      </c>
      <c r="R9" s="43">
        <f>'BAR BB| Open rates'!R9*0.8</f>
        <v>12720</v>
      </c>
      <c r="S9" s="43">
        <f>'BAR BB| Open rates'!S9*0.8</f>
        <v>14320</v>
      </c>
      <c r="T9" s="43">
        <f>'BAR BB| Open rates'!T9*0.8</f>
        <v>12720</v>
      </c>
      <c r="U9" s="43">
        <f>'BAR BB| Open rates'!U9*0.8</f>
        <v>14320</v>
      </c>
      <c r="V9" s="43">
        <f>'BAR BB| Open rates'!V9*0.8</f>
        <v>14320</v>
      </c>
      <c r="W9" s="43">
        <f>'BAR BB| Open rates'!W9*0.8</f>
        <v>17440</v>
      </c>
      <c r="X9" s="43">
        <f>'BAR BB| Open rates'!X9*0.8</f>
        <v>23040</v>
      </c>
      <c r="Y9" s="43">
        <f>'BAR BB| Open rates'!Y9*0.8</f>
        <v>39920</v>
      </c>
      <c r="Z9" s="43">
        <f>'BAR BB| Open rates'!Z9*0.8</f>
        <v>55840</v>
      </c>
      <c r="AA9" s="43">
        <f>'BAR BB| Open rates'!AA9*0.8</f>
        <v>63840</v>
      </c>
      <c r="AB9" s="43">
        <f>'BAR BB| Open rates'!AB9*0.8</f>
        <v>71920</v>
      </c>
      <c r="AC9" s="43">
        <f>'BAR BB| Open rates'!AC9*0.8</f>
        <v>66000</v>
      </c>
      <c r="AD9" s="43">
        <f>'BAR BB| Open rates'!AD9*0.8</f>
        <v>63840</v>
      </c>
      <c r="AE9" s="43">
        <f>'BAR BB| Open rates'!AE9*0.8</f>
        <v>58240</v>
      </c>
      <c r="AF9" s="43">
        <f>'BAR BB| Open rates'!AF9*0.8</f>
        <v>50240</v>
      </c>
      <c r="AG9" s="43">
        <f>'BAR BB| Open rates'!AG9*0.8</f>
        <v>20640</v>
      </c>
      <c r="AH9" s="43">
        <f>'BAR BB| Open rates'!AH9*0.8</f>
        <v>24640</v>
      </c>
      <c r="AI9" s="43">
        <f>'BAR BB| Open rates'!AI9*0.8</f>
        <v>23040</v>
      </c>
      <c r="AJ9" s="43">
        <f>'BAR BB| Open rates'!AJ9*0.8</f>
        <v>20640</v>
      </c>
      <c r="AK9" s="43">
        <f>'BAR BB| Open rates'!AK9*0.8</f>
        <v>23040</v>
      </c>
      <c r="AL9" s="43">
        <f>'BAR BB| Open rates'!AL9*0.8</f>
        <v>20640</v>
      </c>
      <c r="AM9" s="43">
        <f>'BAR BB| Open rates'!AM9*0.8</f>
        <v>23040</v>
      </c>
      <c r="AN9" s="43">
        <f>'BAR BB| Open rates'!AN9*0.8</f>
        <v>28640</v>
      </c>
      <c r="AO9" s="43">
        <f>'BAR BB| Open rates'!AO9*0.8</f>
        <v>31040</v>
      </c>
      <c r="AP9" s="43">
        <f>'BAR BB| Open rates'!AP9*0.8</f>
        <v>31040</v>
      </c>
      <c r="AQ9" s="43">
        <f>'BAR BB| Open rates'!AQ9*0.8</f>
        <v>31040</v>
      </c>
      <c r="AR9" s="43">
        <f>'BAR BB| Open rates'!AR9*0.8</f>
        <v>33360</v>
      </c>
      <c r="AS9" s="43">
        <f>'BAR BB| Open rates'!AS9*0.8</f>
        <v>31040</v>
      </c>
      <c r="AT9" s="43">
        <f>'BAR BB| Open rates'!AT9*0.8</f>
        <v>33360</v>
      </c>
      <c r="AU9" s="43">
        <f>'BAR BB| Open rates'!AU9*0.8</f>
        <v>31040</v>
      </c>
      <c r="AV9" s="43">
        <f>'BAR BB| Open rates'!AV9*0.8</f>
        <v>44160</v>
      </c>
      <c r="AW9" s="43">
        <f>'BAR BB| Open rates'!AW9*0.8</f>
        <v>41280</v>
      </c>
      <c r="AX9" s="43">
        <f>'BAR BB| Open rates'!AX9*0.8</f>
        <v>26240</v>
      </c>
      <c r="AY9" s="43">
        <f>'BAR BB| Open rates'!AY9*0.8</f>
        <v>23040</v>
      </c>
      <c r="AZ9" s="43">
        <f>'BAR BB| Open rates'!AZ9*0.8</f>
        <v>26240</v>
      </c>
      <c r="BA9" s="43">
        <f>'BAR BB| Open rates'!BA9*0.8</f>
        <v>19040</v>
      </c>
      <c r="BB9" s="43">
        <f>'BAR BB| Open rates'!BB9*0.8</f>
        <v>17440</v>
      </c>
      <c r="BC9" s="43">
        <f>'BAR BB| Open rates'!BC9*0.8</f>
        <v>19040</v>
      </c>
      <c r="BD9" s="43">
        <f>'BAR BB| Open rates'!BD9*0.8</f>
        <v>17440</v>
      </c>
      <c r="BE9" s="43">
        <f>'BAR BB| Open rates'!BE9*0.8</f>
        <v>15680</v>
      </c>
      <c r="BF9" s="43">
        <f>'BAR BB| Open rates'!BF9*0.8</f>
        <v>14320</v>
      </c>
      <c r="BG9" s="43">
        <f>'BAR BB| Open rates'!BG9*0.8</f>
        <v>12720</v>
      </c>
      <c r="BH9" s="43">
        <f>'BAR BB| Open rates'!BH9*0.8</f>
        <v>12720</v>
      </c>
      <c r="BI9" s="43">
        <f>'BAR BB| Open rates'!BI9*0.8</f>
        <v>11920</v>
      </c>
      <c r="BJ9" s="43">
        <f>'BAR BB| Open rates'!BJ9*0.8</f>
        <v>12720</v>
      </c>
      <c r="BK9" s="43">
        <f>'BAR BB| Open rates'!BK9*0.8</f>
        <v>11920</v>
      </c>
      <c r="BL9" s="43">
        <f>'BAR BB| Open rates'!BL9*0.8</f>
        <v>12720</v>
      </c>
    </row>
    <row r="10" spans="1:64" s="36" customFormat="1" ht="12" customHeight="1" x14ac:dyDescent="0.2">
      <c r="A10" s="237">
        <v>2</v>
      </c>
      <c r="B10" s="43">
        <f>'BAR BB| Open rates'!B10*0.8</f>
        <v>28240</v>
      </c>
      <c r="C10" s="43">
        <f>'BAR BB| Open rates'!C10*0.8</f>
        <v>25040</v>
      </c>
      <c r="D10" s="43">
        <f>'BAR BB| Open rates'!D10*0.8</f>
        <v>25040</v>
      </c>
      <c r="E10" s="43">
        <f>'BAR BB| Open rates'!E10*0.8</f>
        <v>28240</v>
      </c>
      <c r="F10" s="43">
        <f>'BAR BB| Open rates'!F10*0.8</f>
        <v>25040</v>
      </c>
      <c r="G10" s="43">
        <f>'BAR BB| Open rates'!G10*0.8</f>
        <v>25040</v>
      </c>
      <c r="H10" s="43">
        <f>'BAR BB| Open rates'!H10*0.8</f>
        <v>19440</v>
      </c>
      <c r="I10" s="43">
        <f>'BAR BB| Open rates'!I10*0.8</f>
        <v>17680</v>
      </c>
      <c r="J10" s="43">
        <f>'BAR BB| Open rates'!J10*0.8</f>
        <v>16320</v>
      </c>
      <c r="K10" s="43">
        <f>'BAR BB| Open rates'!K10*0.8</f>
        <v>14720</v>
      </c>
      <c r="L10" s="43">
        <f>'BAR BB| Open rates'!L10*0.8</f>
        <v>16320</v>
      </c>
      <c r="M10" s="43">
        <f>'BAR BB| Open rates'!M10*0.8</f>
        <v>14720</v>
      </c>
      <c r="N10" s="43">
        <f>'BAR BB| Open rates'!N10*0.8</f>
        <v>16320</v>
      </c>
      <c r="O10" s="43">
        <f>'BAR BB| Open rates'!O10*0.8</f>
        <v>14720</v>
      </c>
      <c r="P10" s="43">
        <f>'BAR BB| Open rates'!P10*0.8</f>
        <v>16320</v>
      </c>
      <c r="Q10" s="43">
        <f>'BAR BB| Open rates'!Q10*0.8</f>
        <v>14720</v>
      </c>
      <c r="R10" s="43">
        <f>'BAR BB| Open rates'!R10*0.8</f>
        <v>14720</v>
      </c>
      <c r="S10" s="43">
        <f>'BAR BB| Open rates'!S10*0.8</f>
        <v>16320</v>
      </c>
      <c r="T10" s="43">
        <f>'BAR BB| Open rates'!T10*0.8</f>
        <v>14720</v>
      </c>
      <c r="U10" s="43">
        <f>'BAR BB| Open rates'!U10*0.8</f>
        <v>16320</v>
      </c>
      <c r="V10" s="43">
        <f>'BAR BB| Open rates'!V10*0.8</f>
        <v>16320</v>
      </c>
      <c r="W10" s="43">
        <f>'BAR BB| Open rates'!W10*0.8</f>
        <v>19440</v>
      </c>
      <c r="X10" s="43">
        <f>'BAR BB| Open rates'!X10*0.8</f>
        <v>25040</v>
      </c>
      <c r="Y10" s="43">
        <f>'BAR BB| Open rates'!Y10*0.8</f>
        <v>42320</v>
      </c>
      <c r="Z10" s="43">
        <f>'BAR BB| Open rates'!Z10*0.8</f>
        <v>58240</v>
      </c>
      <c r="AA10" s="43">
        <f>'BAR BB| Open rates'!AA10*0.8</f>
        <v>66240</v>
      </c>
      <c r="AB10" s="43">
        <f>'BAR BB| Open rates'!AB10*0.8</f>
        <v>74320</v>
      </c>
      <c r="AC10" s="43">
        <f>'BAR BB| Open rates'!AC10*0.8</f>
        <v>68400</v>
      </c>
      <c r="AD10" s="43">
        <f>'BAR BB| Open rates'!AD10*0.8</f>
        <v>66240</v>
      </c>
      <c r="AE10" s="43">
        <f>'BAR BB| Open rates'!AE10*0.8</f>
        <v>60640</v>
      </c>
      <c r="AF10" s="43">
        <f>'BAR BB| Open rates'!AF10*0.8</f>
        <v>52640</v>
      </c>
      <c r="AG10" s="43">
        <f>'BAR BB| Open rates'!AG10*0.8</f>
        <v>23040</v>
      </c>
      <c r="AH10" s="43">
        <f>'BAR BB| Open rates'!AH10*0.8</f>
        <v>27040</v>
      </c>
      <c r="AI10" s="43">
        <f>'BAR BB| Open rates'!AI10*0.8</f>
        <v>25440</v>
      </c>
      <c r="AJ10" s="43">
        <f>'BAR BB| Open rates'!AJ10*0.8</f>
        <v>23040</v>
      </c>
      <c r="AK10" s="43">
        <f>'BAR BB| Open rates'!AK10*0.8</f>
        <v>25440</v>
      </c>
      <c r="AL10" s="43">
        <f>'BAR BB| Open rates'!AL10*0.8</f>
        <v>23040</v>
      </c>
      <c r="AM10" s="43">
        <f>'BAR BB| Open rates'!AM10*0.8</f>
        <v>25440</v>
      </c>
      <c r="AN10" s="43">
        <f>'BAR BB| Open rates'!AN10*0.8</f>
        <v>31040</v>
      </c>
      <c r="AO10" s="43">
        <f>'BAR BB| Open rates'!AO10*0.8</f>
        <v>33440</v>
      </c>
      <c r="AP10" s="43">
        <f>'BAR BB| Open rates'!AP10*0.8</f>
        <v>33440</v>
      </c>
      <c r="AQ10" s="43">
        <f>'BAR BB| Open rates'!AQ10*0.8</f>
        <v>33440</v>
      </c>
      <c r="AR10" s="43">
        <f>'BAR BB| Open rates'!AR10*0.8</f>
        <v>35760</v>
      </c>
      <c r="AS10" s="43">
        <f>'BAR BB| Open rates'!AS10*0.8</f>
        <v>33440</v>
      </c>
      <c r="AT10" s="43">
        <f>'BAR BB| Open rates'!AT10*0.8</f>
        <v>35760</v>
      </c>
      <c r="AU10" s="43">
        <f>'BAR BB| Open rates'!AU10*0.8</f>
        <v>33440</v>
      </c>
      <c r="AV10" s="43">
        <f>'BAR BB| Open rates'!AV10*0.8</f>
        <v>46560</v>
      </c>
      <c r="AW10" s="43">
        <f>'BAR BB| Open rates'!AW10*0.8</f>
        <v>43680</v>
      </c>
      <c r="AX10" s="43">
        <f>'BAR BB| Open rates'!AX10*0.8</f>
        <v>28640</v>
      </c>
      <c r="AY10" s="43">
        <f>'BAR BB| Open rates'!AY10*0.8</f>
        <v>25440</v>
      </c>
      <c r="AZ10" s="43">
        <f>'BAR BB| Open rates'!AZ10*0.8</f>
        <v>28640</v>
      </c>
      <c r="BA10" s="43">
        <f>'BAR BB| Open rates'!BA10*0.8</f>
        <v>21440</v>
      </c>
      <c r="BB10" s="43">
        <f>'BAR BB| Open rates'!BB10*0.8</f>
        <v>19840</v>
      </c>
      <c r="BC10" s="43">
        <f>'BAR BB| Open rates'!BC10*0.8</f>
        <v>21440</v>
      </c>
      <c r="BD10" s="43">
        <f>'BAR BB| Open rates'!BD10*0.8</f>
        <v>19840</v>
      </c>
      <c r="BE10" s="43">
        <f>'BAR BB| Open rates'!BE10*0.8</f>
        <v>18080</v>
      </c>
      <c r="BF10" s="43">
        <f>'BAR BB| Open rates'!BF10*0.8</f>
        <v>16720</v>
      </c>
      <c r="BG10" s="43">
        <f>'BAR BB| Open rates'!BG10*0.8</f>
        <v>15120</v>
      </c>
      <c r="BH10" s="43">
        <f>'BAR BB| Open rates'!BH10*0.8</f>
        <v>15120</v>
      </c>
      <c r="BI10" s="43">
        <f>'BAR BB| Open rates'!BI10*0.8</f>
        <v>14320</v>
      </c>
      <c r="BJ10" s="43">
        <f>'BAR BB| Open rates'!BJ10*0.8</f>
        <v>15120</v>
      </c>
      <c r="BK10" s="43">
        <f>'BAR BB| Open rates'!BK10*0.8</f>
        <v>14320</v>
      </c>
      <c r="BL10" s="43">
        <f>'BAR BB| Open rates'!BL10*0.8</f>
        <v>15120</v>
      </c>
    </row>
    <row r="11" spans="1:6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row>
    <row r="12" spans="1:64" s="36" customFormat="1" ht="12" customHeight="1" x14ac:dyDescent="0.2">
      <c r="A12" s="237">
        <v>1</v>
      </c>
      <c r="B12" s="43">
        <f>'BAR BB| Open rates'!B12*0.8</f>
        <v>29360</v>
      </c>
      <c r="C12" s="43">
        <f>'BAR BB| Open rates'!C12*0.8</f>
        <v>26160</v>
      </c>
      <c r="D12" s="43">
        <f>'BAR BB| Open rates'!D12*0.8</f>
        <v>26160</v>
      </c>
      <c r="E12" s="43">
        <f>'BAR BB| Open rates'!E12*0.8</f>
        <v>29360</v>
      </c>
      <c r="F12" s="43">
        <f>'BAR BB| Open rates'!F12*0.8</f>
        <v>26160</v>
      </c>
      <c r="G12" s="43">
        <f>'BAR BB| Open rates'!G12*0.8</f>
        <v>26160</v>
      </c>
      <c r="H12" s="43">
        <f>'BAR BB| Open rates'!H12*0.8</f>
        <v>20560</v>
      </c>
      <c r="I12" s="43">
        <f>'BAR BB| Open rates'!I12*0.8</f>
        <v>18800</v>
      </c>
      <c r="J12" s="43">
        <f>'BAR BB| Open rates'!J12*0.8</f>
        <v>17440</v>
      </c>
      <c r="K12" s="43">
        <f>'BAR BB| Open rates'!K12*0.8</f>
        <v>15840</v>
      </c>
      <c r="L12" s="43">
        <f>'BAR BB| Open rates'!L12*0.8</f>
        <v>17440</v>
      </c>
      <c r="M12" s="43">
        <f>'BAR BB| Open rates'!M12*0.8</f>
        <v>15840</v>
      </c>
      <c r="N12" s="43">
        <f>'BAR BB| Open rates'!N12*0.8</f>
        <v>17440</v>
      </c>
      <c r="O12" s="43">
        <f>'BAR BB| Open rates'!O12*0.8</f>
        <v>15840</v>
      </c>
      <c r="P12" s="43">
        <f>'BAR BB| Open rates'!P12*0.8</f>
        <v>17440</v>
      </c>
      <c r="Q12" s="43">
        <f>'BAR BB| Open rates'!Q12*0.8</f>
        <v>15840</v>
      </c>
      <c r="R12" s="43">
        <f>'BAR BB| Open rates'!R12*0.8</f>
        <v>15840</v>
      </c>
      <c r="S12" s="43">
        <f>'BAR BB| Open rates'!S12*0.8</f>
        <v>17440</v>
      </c>
      <c r="T12" s="43">
        <f>'BAR BB| Open rates'!T12*0.8</f>
        <v>15840</v>
      </c>
      <c r="U12" s="43">
        <f>'BAR BB| Open rates'!U12*0.8</f>
        <v>17440</v>
      </c>
      <c r="V12" s="43">
        <f>'BAR BB| Open rates'!V12*0.8</f>
        <v>17440</v>
      </c>
      <c r="W12" s="43">
        <f>'BAR BB| Open rates'!W12*0.8</f>
        <v>20560</v>
      </c>
      <c r="X12" s="43">
        <f>'BAR BB| Open rates'!X12*0.8</f>
        <v>26160</v>
      </c>
      <c r="Y12" s="43">
        <f>'BAR BB| Open rates'!Y12*0.8</f>
        <v>63920</v>
      </c>
      <c r="Z12" s="43">
        <f>'BAR BB| Open rates'!Z12*0.8</f>
        <v>79840</v>
      </c>
      <c r="AA12" s="43">
        <f>'BAR BB| Open rates'!AA12*0.8</f>
        <v>87840</v>
      </c>
      <c r="AB12" s="43">
        <f>'BAR BB| Open rates'!AB12*0.8</f>
        <v>95920</v>
      </c>
      <c r="AC12" s="43">
        <f>'BAR BB| Open rates'!AC12*0.8</f>
        <v>90000</v>
      </c>
      <c r="AD12" s="43">
        <f>'BAR BB| Open rates'!AD12*0.8</f>
        <v>87840</v>
      </c>
      <c r="AE12" s="43">
        <f>'BAR BB| Open rates'!AE12*0.8</f>
        <v>63040</v>
      </c>
      <c r="AF12" s="43">
        <f>'BAR BB| Open rates'!AF12*0.8</f>
        <v>55040</v>
      </c>
      <c r="AG12" s="43">
        <f>'BAR BB| Open rates'!AG12*0.8</f>
        <v>25440</v>
      </c>
      <c r="AH12" s="43">
        <f>'BAR BB| Open rates'!AH12*0.8</f>
        <v>29440</v>
      </c>
      <c r="AI12" s="43">
        <f>'BAR BB| Open rates'!AI12*0.8</f>
        <v>27840</v>
      </c>
      <c r="AJ12" s="43">
        <f>'BAR BB| Open rates'!AJ12*0.8</f>
        <v>25440</v>
      </c>
      <c r="AK12" s="43">
        <f>'BAR BB| Open rates'!AK12*0.8</f>
        <v>27840</v>
      </c>
      <c r="AL12" s="43">
        <f>'BAR BB| Open rates'!AL12*0.8</f>
        <v>25440</v>
      </c>
      <c r="AM12" s="43">
        <f>'BAR BB| Open rates'!AM12*0.8</f>
        <v>27840</v>
      </c>
      <c r="AN12" s="43">
        <f>'BAR BB| Open rates'!AN12*0.8</f>
        <v>33440</v>
      </c>
      <c r="AO12" s="43">
        <f>'BAR BB| Open rates'!AO12*0.8</f>
        <v>35840</v>
      </c>
      <c r="AP12" s="43">
        <f>'BAR BB| Open rates'!AP12*0.8</f>
        <v>36080</v>
      </c>
      <c r="AQ12" s="43">
        <f>'BAR BB| Open rates'!AQ12*0.8</f>
        <v>36080</v>
      </c>
      <c r="AR12" s="43">
        <f>'BAR BB| Open rates'!AR12*0.8</f>
        <v>38400</v>
      </c>
      <c r="AS12" s="43">
        <f>'BAR BB| Open rates'!AS12*0.8</f>
        <v>36080</v>
      </c>
      <c r="AT12" s="43">
        <f>'BAR BB| Open rates'!AT12*0.8</f>
        <v>38400</v>
      </c>
      <c r="AU12" s="43">
        <f>'BAR BB| Open rates'!AU12*0.8</f>
        <v>36080</v>
      </c>
      <c r="AV12" s="43">
        <f>'BAR BB| Open rates'!AV12*0.8</f>
        <v>53760</v>
      </c>
      <c r="AW12" s="43">
        <f>'BAR BB| Open rates'!AW12*0.8</f>
        <v>44400</v>
      </c>
      <c r="AX12" s="43">
        <f>'BAR BB| Open rates'!AX12*0.8</f>
        <v>29360</v>
      </c>
      <c r="AY12" s="43">
        <f>'BAR BB| Open rates'!AY12*0.8</f>
        <v>26160</v>
      </c>
      <c r="AZ12" s="43">
        <f>'BAR BB| Open rates'!AZ12*0.8</f>
        <v>29360</v>
      </c>
      <c r="BA12" s="43">
        <f>'BAR BB| Open rates'!BA12*0.8</f>
        <v>22160</v>
      </c>
      <c r="BB12" s="43">
        <f>'BAR BB| Open rates'!BB12*0.8</f>
        <v>20560</v>
      </c>
      <c r="BC12" s="43">
        <f>'BAR BB| Open rates'!BC12*0.8</f>
        <v>22160</v>
      </c>
      <c r="BD12" s="43">
        <f>'BAR BB| Open rates'!BD12*0.8</f>
        <v>20560</v>
      </c>
      <c r="BE12" s="43">
        <f>'BAR BB| Open rates'!BE12*0.8</f>
        <v>18800</v>
      </c>
      <c r="BF12" s="43">
        <f>'BAR BB| Open rates'!BF12*0.8</f>
        <v>17440</v>
      </c>
      <c r="BG12" s="43">
        <f>'BAR BB| Open rates'!BG12*0.8</f>
        <v>15840</v>
      </c>
      <c r="BH12" s="43">
        <f>'BAR BB| Open rates'!BH12*0.8</f>
        <v>15840</v>
      </c>
      <c r="BI12" s="43">
        <f>'BAR BB| Open rates'!BI12*0.8</f>
        <v>15040</v>
      </c>
      <c r="BJ12" s="43">
        <f>'BAR BB| Open rates'!BJ12*0.8</f>
        <v>15840</v>
      </c>
      <c r="BK12" s="43">
        <f>'BAR BB| Open rates'!BK12*0.8</f>
        <v>15040</v>
      </c>
      <c r="BL12" s="43">
        <f>'BAR BB| Open rates'!BL12*0.8</f>
        <v>15840</v>
      </c>
    </row>
    <row r="13" spans="1:64" s="36" customFormat="1" ht="12" customHeight="1" x14ac:dyDescent="0.2">
      <c r="A13" s="237">
        <v>2</v>
      </c>
      <c r="B13" s="43">
        <f>'BAR BB| Open rates'!B13*0.8</f>
        <v>31360</v>
      </c>
      <c r="C13" s="43">
        <f>'BAR BB| Open rates'!C13*0.8</f>
        <v>28160</v>
      </c>
      <c r="D13" s="43">
        <f>'BAR BB| Open rates'!D13*0.8</f>
        <v>28160</v>
      </c>
      <c r="E13" s="43">
        <f>'BAR BB| Open rates'!E13*0.8</f>
        <v>31360</v>
      </c>
      <c r="F13" s="43">
        <f>'BAR BB| Open rates'!F13*0.8</f>
        <v>28160</v>
      </c>
      <c r="G13" s="43">
        <f>'BAR BB| Open rates'!G13*0.8</f>
        <v>28160</v>
      </c>
      <c r="H13" s="43">
        <f>'BAR BB| Open rates'!H13*0.8</f>
        <v>22560</v>
      </c>
      <c r="I13" s="43">
        <f>'BAR BB| Open rates'!I13*0.8</f>
        <v>20800</v>
      </c>
      <c r="J13" s="43">
        <f>'BAR BB| Open rates'!J13*0.8</f>
        <v>19440</v>
      </c>
      <c r="K13" s="43">
        <f>'BAR BB| Open rates'!K13*0.8</f>
        <v>17840</v>
      </c>
      <c r="L13" s="43">
        <f>'BAR BB| Open rates'!L13*0.8</f>
        <v>19440</v>
      </c>
      <c r="M13" s="43">
        <f>'BAR BB| Open rates'!M13*0.8</f>
        <v>17840</v>
      </c>
      <c r="N13" s="43">
        <f>'BAR BB| Open rates'!N13*0.8</f>
        <v>19440</v>
      </c>
      <c r="O13" s="43">
        <f>'BAR BB| Open rates'!O13*0.8</f>
        <v>17840</v>
      </c>
      <c r="P13" s="43">
        <f>'BAR BB| Open rates'!P13*0.8</f>
        <v>19440</v>
      </c>
      <c r="Q13" s="43">
        <f>'BAR BB| Open rates'!Q13*0.8</f>
        <v>17840</v>
      </c>
      <c r="R13" s="43">
        <f>'BAR BB| Open rates'!R13*0.8</f>
        <v>17840</v>
      </c>
      <c r="S13" s="43">
        <f>'BAR BB| Open rates'!S13*0.8</f>
        <v>19440</v>
      </c>
      <c r="T13" s="43">
        <f>'BAR BB| Open rates'!T13*0.8</f>
        <v>17840</v>
      </c>
      <c r="U13" s="43">
        <f>'BAR BB| Open rates'!U13*0.8</f>
        <v>19440</v>
      </c>
      <c r="V13" s="43">
        <f>'BAR BB| Open rates'!V13*0.8</f>
        <v>19440</v>
      </c>
      <c r="W13" s="43">
        <f>'BAR BB| Open rates'!W13*0.8</f>
        <v>22560</v>
      </c>
      <c r="X13" s="43">
        <f>'BAR BB| Open rates'!X13*0.8</f>
        <v>28160</v>
      </c>
      <c r="Y13" s="43">
        <f>'BAR BB| Open rates'!Y13*0.8</f>
        <v>66320</v>
      </c>
      <c r="Z13" s="43">
        <f>'BAR BB| Open rates'!Z13*0.8</f>
        <v>82240</v>
      </c>
      <c r="AA13" s="43">
        <f>'BAR BB| Open rates'!AA13*0.8</f>
        <v>90240</v>
      </c>
      <c r="AB13" s="43">
        <f>'BAR BB| Open rates'!AB13*0.8</f>
        <v>98320</v>
      </c>
      <c r="AC13" s="43">
        <f>'BAR BB| Open rates'!AC13*0.8</f>
        <v>92400</v>
      </c>
      <c r="AD13" s="43">
        <f>'BAR BB| Open rates'!AD13*0.8</f>
        <v>90240</v>
      </c>
      <c r="AE13" s="43">
        <f>'BAR BB| Open rates'!AE13*0.8</f>
        <v>65440</v>
      </c>
      <c r="AF13" s="43">
        <f>'BAR BB| Open rates'!AF13*0.8</f>
        <v>57440</v>
      </c>
      <c r="AG13" s="43">
        <f>'BAR BB| Open rates'!AG13*0.8</f>
        <v>27840</v>
      </c>
      <c r="AH13" s="43">
        <f>'BAR BB| Open rates'!AH13*0.8</f>
        <v>31840</v>
      </c>
      <c r="AI13" s="43">
        <f>'BAR BB| Open rates'!AI13*0.8</f>
        <v>30240</v>
      </c>
      <c r="AJ13" s="43">
        <f>'BAR BB| Open rates'!AJ13*0.8</f>
        <v>27840</v>
      </c>
      <c r="AK13" s="43">
        <f>'BAR BB| Open rates'!AK13*0.8</f>
        <v>30240</v>
      </c>
      <c r="AL13" s="43">
        <f>'BAR BB| Open rates'!AL13*0.8</f>
        <v>27840</v>
      </c>
      <c r="AM13" s="43">
        <f>'BAR BB| Open rates'!AM13*0.8</f>
        <v>30240</v>
      </c>
      <c r="AN13" s="43">
        <f>'BAR BB| Open rates'!AN13*0.8</f>
        <v>35840</v>
      </c>
      <c r="AO13" s="43">
        <f>'BAR BB| Open rates'!AO13*0.8</f>
        <v>38240</v>
      </c>
      <c r="AP13" s="43">
        <f>'BAR BB| Open rates'!AP13*0.8</f>
        <v>38480</v>
      </c>
      <c r="AQ13" s="43">
        <f>'BAR BB| Open rates'!AQ13*0.8</f>
        <v>38480</v>
      </c>
      <c r="AR13" s="43">
        <f>'BAR BB| Open rates'!AR13*0.8</f>
        <v>40800</v>
      </c>
      <c r="AS13" s="43">
        <f>'BAR BB| Open rates'!AS13*0.8</f>
        <v>38480</v>
      </c>
      <c r="AT13" s="43">
        <f>'BAR BB| Open rates'!AT13*0.8</f>
        <v>40800</v>
      </c>
      <c r="AU13" s="43">
        <f>'BAR BB| Open rates'!AU13*0.8</f>
        <v>38480</v>
      </c>
      <c r="AV13" s="43">
        <f>'BAR BB| Open rates'!AV13*0.8</f>
        <v>56160</v>
      </c>
      <c r="AW13" s="43">
        <f>'BAR BB| Open rates'!AW13*0.8</f>
        <v>46800</v>
      </c>
      <c r="AX13" s="43">
        <f>'BAR BB| Open rates'!AX13*0.8</f>
        <v>31760</v>
      </c>
      <c r="AY13" s="43">
        <f>'BAR BB| Open rates'!AY13*0.8</f>
        <v>28560</v>
      </c>
      <c r="AZ13" s="43">
        <f>'BAR BB| Open rates'!AZ13*0.8</f>
        <v>31760</v>
      </c>
      <c r="BA13" s="43">
        <f>'BAR BB| Open rates'!BA13*0.8</f>
        <v>24560</v>
      </c>
      <c r="BB13" s="43">
        <f>'BAR BB| Open rates'!BB13*0.8</f>
        <v>22960</v>
      </c>
      <c r="BC13" s="43">
        <f>'BAR BB| Open rates'!BC13*0.8</f>
        <v>24560</v>
      </c>
      <c r="BD13" s="43">
        <f>'BAR BB| Open rates'!BD13*0.8</f>
        <v>22960</v>
      </c>
      <c r="BE13" s="43">
        <f>'BAR BB| Open rates'!BE13*0.8</f>
        <v>21200</v>
      </c>
      <c r="BF13" s="43">
        <f>'BAR BB| Open rates'!BF13*0.8</f>
        <v>19840</v>
      </c>
      <c r="BG13" s="43">
        <f>'BAR BB| Open rates'!BG13*0.8</f>
        <v>18240</v>
      </c>
      <c r="BH13" s="43">
        <f>'BAR BB| Open rates'!BH13*0.8</f>
        <v>18240</v>
      </c>
      <c r="BI13" s="43">
        <f>'BAR BB| Open rates'!BI13*0.8</f>
        <v>17440</v>
      </c>
      <c r="BJ13" s="43">
        <f>'BAR BB| Open rates'!BJ13*0.8</f>
        <v>18240</v>
      </c>
      <c r="BK13" s="43">
        <f>'BAR BB| Open rates'!BK13*0.8</f>
        <v>17440</v>
      </c>
      <c r="BL13" s="43">
        <f>'BAR BB| Open rates'!BL13*0.8</f>
        <v>18240</v>
      </c>
    </row>
    <row r="14" spans="1:6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4" s="36" customFormat="1" ht="12" customHeight="1" x14ac:dyDescent="0.2">
      <c r="A15" s="237">
        <v>1</v>
      </c>
      <c r="B15" s="43">
        <f>'BAR BB| Open rates'!B15*0.8</f>
        <v>34960</v>
      </c>
      <c r="C15" s="43">
        <f>'BAR BB| Open rates'!C15*0.8</f>
        <v>31760</v>
      </c>
      <c r="D15" s="43">
        <f>'BAR BB| Open rates'!D15*0.8</f>
        <v>31760</v>
      </c>
      <c r="E15" s="43">
        <f>'BAR BB| Open rates'!E15*0.8</f>
        <v>34960</v>
      </c>
      <c r="F15" s="43">
        <f>'BAR BB| Open rates'!F15*0.8</f>
        <v>31760</v>
      </c>
      <c r="G15" s="43">
        <f>'BAR BB| Open rates'!G15*0.8</f>
        <v>31760</v>
      </c>
      <c r="H15" s="43">
        <f>'BAR BB| Open rates'!H15*0.8</f>
        <v>26160</v>
      </c>
      <c r="I15" s="43">
        <f>'BAR BB| Open rates'!I15*0.8</f>
        <v>24400</v>
      </c>
      <c r="J15" s="43">
        <f>'BAR BB| Open rates'!J15*0.8</f>
        <v>23040</v>
      </c>
      <c r="K15" s="43">
        <f>'BAR BB| Open rates'!K15*0.8</f>
        <v>21440</v>
      </c>
      <c r="L15" s="43">
        <f>'BAR BB| Open rates'!L15*0.8</f>
        <v>23040</v>
      </c>
      <c r="M15" s="43">
        <f>'BAR BB| Open rates'!M15*0.8</f>
        <v>21440</v>
      </c>
      <c r="N15" s="43">
        <f>'BAR BB| Open rates'!N15*0.8</f>
        <v>23040</v>
      </c>
      <c r="O15" s="43">
        <f>'BAR BB| Open rates'!O15*0.8</f>
        <v>21440</v>
      </c>
      <c r="P15" s="43">
        <f>'BAR BB| Open rates'!P15*0.8</f>
        <v>23040</v>
      </c>
      <c r="Q15" s="43">
        <f>'BAR BB| Open rates'!Q15*0.8</f>
        <v>21440</v>
      </c>
      <c r="R15" s="43">
        <f>'BAR BB| Open rates'!R15*0.8</f>
        <v>21440</v>
      </c>
      <c r="S15" s="43">
        <f>'BAR BB| Open rates'!S15*0.8</f>
        <v>23040</v>
      </c>
      <c r="T15" s="43">
        <f>'BAR BB| Open rates'!T15*0.8</f>
        <v>21440</v>
      </c>
      <c r="U15" s="43">
        <f>'BAR BB| Open rates'!U15*0.8</f>
        <v>23040</v>
      </c>
      <c r="V15" s="43">
        <f>'BAR BB| Open rates'!V15*0.8</f>
        <v>23040</v>
      </c>
      <c r="W15" s="43">
        <f>'BAR BB| Open rates'!W15*0.8</f>
        <v>26160</v>
      </c>
      <c r="X15" s="43">
        <f>'BAR BB| Open rates'!X15*0.8</f>
        <v>31760</v>
      </c>
      <c r="Y15" s="43">
        <f>'BAR BB| Open rates'!Y15*0.8</f>
        <v>87920</v>
      </c>
      <c r="Z15" s="43">
        <f>'BAR BB| Open rates'!Z15*0.8</f>
        <v>103840</v>
      </c>
      <c r="AA15" s="43">
        <f>'BAR BB| Open rates'!AA15*0.8</f>
        <v>111840</v>
      </c>
      <c r="AB15" s="43">
        <f>'BAR BB| Open rates'!AB15*0.8</f>
        <v>119920</v>
      </c>
      <c r="AC15" s="43">
        <f>'BAR BB| Open rates'!AC15*0.8</f>
        <v>114000</v>
      </c>
      <c r="AD15" s="43">
        <f>'BAR BB| Open rates'!AD15*0.8</f>
        <v>111840</v>
      </c>
      <c r="AE15" s="43">
        <f>'BAR BB| Open rates'!AE15*0.8</f>
        <v>66960</v>
      </c>
      <c r="AF15" s="43">
        <f>'BAR BB| Open rates'!AF15*0.8</f>
        <v>58960</v>
      </c>
      <c r="AG15" s="43">
        <f>'BAR BB| Open rates'!AG15*0.8</f>
        <v>29360</v>
      </c>
      <c r="AH15" s="43">
        <f>'BAR BB| Open rates'!AH15*0.8</f>
        <v>33360</v>
      </c>
      <c r="AI15" s="43">
        <f>'BAR BB| Open rates'!AI15*0.8</f>
        <v>31760</v>
      </c>
      <c r="AJ15" s="43">
        <f>'BAR BB| Open rates'!AJ15*0.8</f>
        <v>29360</v>
      </c>
      <c r="AK15" s="43">
        <f>'BAR BB| Open rates'!AK15*0.8</f>
        <v>31760</v>
      </c>
      <c r="AL15" s="43">
        <f>'BAR BB| Open rates'!AL15*0.8</f>
        <v>29360</v>
      </c>
      <c r="AM15" s="43">
        <f>'BAR BB| Open rates'!AM15*0.8</f>
        <v>31760</v>
      </c>
      <c r="AN15" s="43">
        <f>'BAR BB| Open rates'!AN15*0.8</f>
        <v>37360</v>
      </c>
      <c r="AO15" s="43">
        <f>'BAR BB| Open rates'!AO15*0.8</f>
        <v>39760</v>
      </c>
      <c r="AP15" s="43">
        <f>'BAR BB| Open rates'!AP15*0.8</f>
        <v>44880</v>
      </c>
      <c r="AQ15" s="43">
        <f>'BAR BB| Open rates'!AQ15*0.8</f>
        <v>44880</v>
      </c>
      <c r="AR15" s="43">
        <f>'BAR BB| Open rates'!AR15*0.8</f>
        <v>47200</v>
      </c>
      <c r="AS15" s="43">
        <f>'BAR BB| Open rates'!AS15*0.8</f>
        <v>44880</v>
      </c>
      <c r="AT15" s="43">
        <f>'BAR BB| Open rates'!AT15*0.8</f>
        <v>47200</v>
      </c>
      <c r="AU15" s="43">
        <f>'BAR BB| Open rates'!AU15*0.8</f>
        <v>44880</v>
      </c>
      <c r="AV15" s="43">
        <f>'BAR BB| Open rates'!AV15*0.8</f>
        <v>58000</v>
      </c>
      <c r="AW15" s="43">
        <f>'BAR BB| Open rates'!AW15*0.8</f>
        <v>50000</v>
      </c>
      <c r="AX15" s="43">
        <f>'BAR BB| Open rates'!AX15*0.8</f>
        <v>34960</v>
      </c>
      <c r="AY15" s="43">
        <f>'BAR BB| Open rates'!AY15*0.8</f>
        <v>31760</v>
      </c>
      <c r="AZ15" s="43">
        <f>'BAR BB| Open rates'!AZ15*0.8</f>
        <v>34960</v>
      </c>
      <c r="BA15" s="43">
        <f>'BAR BB| Open rates'!BA15*0.8</f>
        <v>27760</v>
      </c>
      <c r="BB15" s="43">
        <f>'BAR BB| Open rates'!BB15*0.8</f>
        <v>26160</v>
      </c>
      <c r="BC15" s="43">
        <f>'BAR BB| Open rates'!BC15*0.8</f>
        <v>27760</v>
      </c>
      <c r="BD15" s="43">
        <f>'BAR BB| Open rates'!BD15*0.8</f>
        <v>26160</v>
      </c>
      <c r="BE15" s="43">
        <f>'BAR BB| Open rates'!BE15*0.8</f>
        <v>24400</v>
      </c>
      <c r="BF15" s="43">
        <f>'BAR BB| Open rates'!BF15*0.8</f>
        <v>23040</v>
      </c>
      <c r="BG15" s="43">
        <f>'BAR BB| Open rates'!BG15*0.8</f>
        <v>21440</v>
      </c>
      <c r="BH15" s="43">
        <f>'BAR BB| Open rates'!BH15*0.8</f>
        <v>21440</v>
      </c>
      <c r="BI15" s="43">
        <f>'BAR BB| Open rates'!BI15*0.8</f>
        <v>20640</v>
      </c>
      <c r="BJ15" s="43">
        <f>'BAR BB| Open rates'!BJ15*0.8</f>
        <v>21440</v>
      </c>
      <c r="BK15" s="43">
        <f>'BAR BB| Open rates'!BK15*0.8</f>
        <v>20640</v>
      </c>
      <c r="BL15" s="43">
        <f>'BAR BB| Open rates'!BL15*0.8</f>
        <v>21440</v>
      </c>
    </row>
    <row r="16" spans="1:64" s="36" customFormat="1" ht="12" customHeight="1" x14ac:dyDescent="0.2">
      <c r="A16" s="237">
        <v>2</v>
      </c>
      <c r="B16" s="43">
        <f>'BAR BB| Open rates'!B16*0.8</f>
        <v>36960</v>
      </c>
      <c r="C16" s="43">
        <f>'BAR BB| Open rates'!C16*0.8</f>
        <v>33760</v>
      </c>
      <c r="D16" s="43">
        <f>'BAR BB| Open rates'!D16*0.8</f>
        <v>33760</v>
      </c>
      <c r="E16" s="43">
        <f>'BAR BB| Open rates'!E16*0.8</f>
        <v>36960</v>
      </c>
      <c r="F16" s="43">
        <f>'BAR BB| Open rates'!F16*0.8</f>
        <v>33760</v>
      </c>
      <c r="G16" s="43">
        <f>'BAR BB| Open rates'!G16*0.8</f>
        <v>33760</v>
      </c>
      <c r="H16" s="43">
        <f>'BAR BB| Open rates'!H16*0.8</f>
        <v>28160</v>
      </c>
      <c r="I16" s="43">
        <f>'BAR BB| Open rates'!I16*0.8</f>
        <v>26400</v>
      </c>
      <c r="J16" s="43">
        <f>'BAR BB| Open rates'!J16*0.8</f>
        <v>25040</v>
      </c>
      <c r="K16" s="43">
        <f>'BAR BB| Open rates'!K16*0.8</f>
        <v>23440</v>
      </c>
      <c r="L16" s="43">
        <f>'BAR BB| Open rates'!L16*0.8</f>
        <v>25040</v>
      </c>
      <c r="M16" s="43">
        <f>'BAR BB| Open rates'!M16*0.8</f>
        <v>23440</v>
      </c>
      <c r="N16" s="43">
        <f>'BAR BB| Open rates'!N16*0.8</f>
        <v>25040</v>
      </c>
      <c r="O16" s="43">
        <f>'BAR BB| Open rates'!O16*0.8</f>
        <v>23440</v>
      </c>
      <c r="P16" s="43">
        <f>'BAR BB| Open rates'!P16*0.8</f>
        <v>25040</v>
      </c>
      <c r="Q16" s="43">
        <f>'BAR BB| Open rates'!Q16*0.8</f>
        <v>23440</v>
      </c>
      <c r="R16" s="43">
        <f>'BAR BB| Open rates'!R16*0.8</f>
        <v>23440</v>
      </c>
      <c r="S16" s="43">
        <f>'BAR BB| Open rates'!S16*0.8</f>
        <v>25040</v>
      </c>
      <c r="T16" s="43">
        <f>'BAR BB| Open rates'!T16*0.8</f>
        <v>23440</v>
      </c>
      <c r="U16" s="43">
        <f>'BAR BB| Open rates'!U16*0.8</f>
        <v>25040</v>
      </c>
      <c r="V16" s="43">
        <f>'BAR BB| Open rates'!V16*0.8</f>
        <v>25040</v>
      </c>
      <c r="W16" s="43">
        <f>'BAR BB| Open rates'!W16*0.8</f>
        <v>28160</v>
      </c>
      <c r="X16" s="43">
        <f>'BAR BB| Open rates'!X16*0.8</f>
        <v>33760</v>
      </c>
      <c r="Y16" s="43">
        <f>'BAR BB| Open rates'!Y16*0.8</f>
        <v>90320</v>
      </c>
      <c r="Z16" s="43">
        <f>'BAR BB| Open rates'!Z16*0.8</f>
        <v>106240</v>
      </c>
      <c r="AA16" s="43">
        <f>'BAR BB| Open rates'!AA16*0.8</f>
        <v>114240</v>
      </c>
      <c r="AB16" s="43">
        <f>'BAR BB| Open rates'!AB16*0.8</f>
        <v>122320</v>
      </c>
      <c r="AC16" s="43">
        <f>'BAR BB| Open rates'!AC16*0.8</f>
        <v>116400</v>
      </c>
      <c r="AD16" s="43">
        <f>'BAR BB| Open rates'!AD16*0.8</f>
        <v>114240</v>
      </c>
      <c r="AE16" s="43">
        <f>'BAR BB| Open rates'!AE16*0.8</f>
        <v>69360</v>
      </c>
      <c r="AF16" s="43">
        <f>'BAR BB| Open rates'!AF16*0.8</f>
        <v>61360</v>
      </c>
      <c r="AG16" s="43">
        <f>'BAR BB| Open rates'!AG16*0.8</f>
        <v>31760</v>
      </c>
      <c r="AH16" s="43">
        <f>'BAR BB| Open rates'!AH16*0.8</f>
        <v>35760</v>
      </c>
      <c r="AI16" s="43">
        <f>'BAR BB| Open rates'!AI16*0.8</f>
        <v>34160</v>
      </c>
      <c r="AJ16" s="43">
        <f>'BAR BB| Open rates'!AJ16*0.8</f>
        <v>31760</v>
      </c>
      <c r="AK16" s="43">
        <f>'BAR BB| Open rates'!AK16*0.8</f>
        <v>34160</v>
      </c>
      <c r="AL16" s="43">
        <f>'BAR BB| Open rates'!AL16*0.8</f>
        <v>31760</v>
      </c>
      <c r="AM16" s="43">
        <f>'BAR BB| Open rates'!AM16*0.8</f>
        <v>34160</v>
      </c>
      <c r="AN16" s="43">
        <f>'BAR BB| Open rates'!AN16*0.8</f>
        <v>39760</v>
      </c>
      <c r="AO16" s="43">
        <f>'BAR BB| Open rates'!AO16*0.8</f>
        <v>42160</v>
      </c>
      <c r="AP16" s="43">
        <f>'BAR BB| Open rates'!AP16*0.8</f>
        <v>47280</v>
      </c>
      <c r="AQ16" s="43">
        <f>'BAR BB| Open rates'!AQ16*0.8</f>
        <v>47280</v>
      </c>
      <c r="AR16" s="43">
        <f>'BAR BB| Open rates'!AR16*0.8</f>
        <v>49600</v>
      </c>
      <c r="AS16" s="43">
        <f>'BAR BB| Open rates'!AS16*0.8</f>
        <v>47280</v>
      </c>
      <c r="AT16" s="43">
        <f>'BAR BB| Open rates'!AT16*0.8</f>
        <v>49600</v>
      </c>
      <c r="AU16" s="43">
        <f>'BAR BB| Open rates'!AU16*0.8</f>
        <v>47280</v>
      </c>
      <c r="AV16" s="43">
        <f>'BAR BB| Open rates'!AV16*0.8</f>
        <v>60400</v>
      </c>
      <c r="AW16" s="43">
        <f>'BAR BB| Open rates'!AW16*0.8</f>
        <v>52400</v>
      </c>
      <c r="AX16" s="43">
        <f>'BAR BB| Open rates'!AX16*0.8</f>
        <v>37360</v>
      </c>
      <c r="AY16" s="43">
        <f>'BAR BB| Open rates'!AY16*0.8</f>
        <v>34160</v>
      </c>
      <c r="AZ16" s="43">
        <f>'BAR BB| Open rates'!AZ16*0.8</f>
        <v>37360</v>
      </c>
      <c r="BA16" s="43">
        <f>'BAR BB| Open rates'!BA16*0.8</f>
        <v>30160</v>
      </c>
      <c r="BB16" s="43">
        <f>'BAR BB| Open rates'!BB16*0.8</f>
        <v>28560</v>
      </c>
      <c r="BC16" s="43">
        <f>'BAR BB| Open rates'!BC16*0.8</f>
        <v>30160</v>
      </c>
      <c r="BD16" s="43">
        <f>'BAR BB| Open rates'!BD16*0.8</f>
        <v>28560</v>
      </c>
      <c r="BE16" s="43">
        <f>'BAR BB| Open rates'!BE16*0.8</f>
        <v>26800</v>
      </c>
      <c r="BF16" s="43">
        <f>'BAR BB| Open rates'!BF16*0.8</f>
        <v>25440</v>
      </c>
      <c r="BG16" s="43">
        <f>'BAR BB| Open rates'!BG16*0.8</f>
        <v>23840</v>
      </c>
      <c r="BH16" s="43">
        <f>'BAR BB| Open rates'!BH16*0.8</f>
        <v>23840</v>
      </c>
      <c r="BI16" s="43">
        <f>'BAR BB| Open rates'!BI16*0.8</f>
        <v>23040</v>
      </c>
      <c r="BJ16" s="43">
        <f>'BAR BB| Open rates'!BJ16*0.8</f>
        <v>23840</v>
      </c>
      <c r="BK16" s="43">
        <f>'BAR BB| Open rates'!BK16*0.8</f>
        <v>23040</v>
      </c>
      <c r="BL16" s="43">
        <f>'BAR BB| Open rates'!BL16*0.8</f>
        <v>23840</v>
      </c>
    </row>
    <row r="17" spans="1:6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row>
    <row r="18" spans="1:64" s="36" customFormat="1" ht="12" customHeight="1" x14ac:dyDescent="0.2">
      <c r="A18" s="237">
        <v>1</v>
      </c>
      <c r="B18" s="43">
        <f>'BAR BB| Open rates'!B18*0.8</f>
        <v>31840</v>
      </c>
      <c r="C18" s="43">
        <f>'BAR BB| Open rates'!C18*0.8</f>
        <v>28640</v>
      </c>
      <c r="D18" s="43">
        <f>'BAR BB| Open rates'!D18*0.8</f>
        <v>28640</v>
      </c>
      <c r="E18" s="43">
        <f>'BAR BB| Open rates'!E18*0.8</f>
        <v>31840</v>
      </c>
      <c r="F18" s="43">
        <f>'BAR BB| Open rates'!F18*0.8</f>
        <v>28640</v>
      </c>
      <c r="G18" s="43">
        <f>'BAR BB| Open rates'!G18*0.8</f>
        <v>28640</v>
      </c>
      <c r="H18" s="43">
        <f>'BAR BB| Open rates'!H18*0.8</f>
        <v>23040</v>
      </c>
      <c r="I18" s="43">
        <f>'BAR BB| Open rates'!I18*0.8</f>
        <v>21280</v>
      </c>
      <c r="J18" s="43">
        <f>'BAR BB| Open rates'!J18*0.8</f>
        <v>19920</v>
      </c>
      <c r="K18" s="43">
        <f>'BAR BB| Open rates'!K18*0.8</f>
        <v>18320</v>
      </c>
      <c r="L18" s="43">
        <f>'BAR BB| Open rates'!L18*0.8</f>
        <v>19920</v>
      </c>
      <c r="M18" s="43">
        <f>'BAR BB| Open rates'!M18*0.8</f>
        <v>18320</v>
      </c>
      <c r="N18" s="43">
        <f>'BAR BB| Open rates'!N18*0.8</f>
        <v>19920</v>
      </c>
      <c r="O18" s="43">
        <f>'BAR BB| Open rates'!O18*0.8</f>
        <v>18320</v>
      </c>
      <c r="P18" s="43">
        <f>'BAR BB| Open rates'!P18*0.8</f>
        <v>19920</v>
      </c>
      <c r="Q18" s="43">
        <f>'BAR BB| Open rates'!Q18*0.8</f>
        <v>18320</v>
      </c>
      <c r="R18" s="43">
        <f>'BAR BB| Open rates'!R18*0.8</f>
        <v>18320</v>
      </c>
      <c r="S18" s="43">
        <f>'BAR BB| Open rates'!S18*0.8</f>
        <v>19920</v>
      </c>
      <c r="T18" s="43">
        <f>'BAR BB| Open rates'!T18*0.8</f>
        <v>18320</v>
      </c>
      <c r="U18" s="43">
        <f>'BAR BB| Open rates'!U18*0.8</f>
        <v>19920</v>
      </c>
      <c r="V18" s="43">
        <f>'BAR BB| Open rates'!V18*0.8</f>
        <v>19920</v>
      </c>
      <c r="W18" s="43">
        <f>'BAR BB| Open rates'!W18*0.8</f>
        <v>23040</v>
      </c>
      <c r="X18" s="43">
        <f>'BAR BB| Open rates'!X18*0.8</f>
        <v>28640</v>
      </c>
      <c r="Y18" s="43">
        <f>'BAR BB| Open rates'!Y18*0.8</f>
        <v>88720</v>
      </c>
      <c r="Z18" s="43">
        <f>'BAR BB| Open rates'!Z18*0.8</f>
        <v>104640</v>
      </c>
      <c r="AA18" s="43">
        <f>'BAR BB| Open rates'!AA18*0.8</f>
        <v>112640</v>
      </c>
      <c r="AB18" s="43">
        <f>'BAR BB| Open rates'!AB18*0.8</f>
        <v>120720</v>
      </c>
      <c r="AC18" s="43">
        <f>'BAR BB| Open rates'!AC18*0.8</f>
        <v>114800</v>
      </c>
      <c r="AD18" s="43">
        <f>'BAR BB| Open rates'!AD18*0.8</f>
        <v>112640</v>
      </c>
      <c r="AE18" s="43">
        <f>'BAR BB| Open rates'!AE18*0.8</f>
        <v>67040</v>
      </c>
      <c r="AF18" s="43">
        <f>'BAR BB| Open rates'!AF18*0.8</f>
        <v>59040</v>
      </c>
      <c r="AG18" s="43">
        <f>'BAR BB| Open rates'!AG18*0.8</f>
        <v>29440</v>
      </c>
      <c r="AH18" s="43">
        <f>'BAR BB| Open rates'!AH18*0.8</f>
        <v>33440</v>
      </c>
      <c r="AI18" s="43">
        <f>'BAR BB| Open rates'!AI18*0.8</f>
        <v>31840</v>
      </c>
      <c r="AJ18" s="43">
        <f>'BAR BB| Open rates'!AJ18*0.8</f>
        <v>29440</v>
      </c>
      <c r="AK18" s="43">
        <f>'BAR BB| Open rates'!AK18*0.8</f>
        <v>31840</v>
      </c>
      <c r="AL18" s="43">
        <f>'BAR BB| Open rates'!AL18*0.8</f>
        <v>29440</v>
      </c>
      <c r="AM18" s="43">
        <f>'BAR BB| Open rates'!AM18*0.8</f>
        <v>31840</v>
      </c>
      <c r="AN18" s="43">
        <f>'BAR BB| Open rates'!AN18*0.8</f>
        <v>37440</v>
      </c>
      <c r="AO18" s="43">
        <f>'BAR BB| Open rates'!AO18*0.8</f>
        <v>39840</v>
      </c>
      <c r="AP18" s="43">
        <f>'BAR BB| Open rates'!AP18*0.8</f>
        <v>45040</v>
      </c>
      <c r="AQ18" s="43">
        <f>'BAR BB| Open rates'!AQ18*0.8</f>
        <v>45040</v>
      </c>
      <c r="AR18" s="43">
        <f>'BAR BB| Open rates'!AR18*0.8</f>
        <v>47360</v>
      </c>
      <c r="AS18" s="43">
        <f>'BAR BB| Open rates'!AS18*0.8</f>
        <v>45040</v>
      </c>
      <c r="AT18" s="43">
        <f>'BAR BB| Open rates'!AT18*0.8</f>
        <v>47360</v>
      </c>
      <c r="AU18" s="43">
        <f>'BAR BB| Open rates'!AU18*0.8</f>
        <v>45040</v>
      </c>
      <c r="AV18" s="43">
        <f>'BAR BB| Open rates'!AV18*0.8</f>
        <v>58480</v>
      </c>
      <c r="AW18" s="43">
        <f>'BAR BB| Open rates'!AW18*0.8</f>
        <v>50080</v>
      </c>
      <c r="AX18" s="43">
        <f>'BAR BB| Open rates'!AX18*0.8</f>
        <v>35040</v>
      </c>
      <c r="AY18" s="43">
        <f>'BAR BB| Open rates'!AY18*0.8</f>
        <v>31840</v>
      </c>
      <c r="AZ18" s="43">
        <f>'BAR BB| Open rates'!AZ18*0.8</f>
        <v>35040</v>
      </c>
      <c r="BA18" s="43">
        <f>'BAR BB| Open rates'!BA18*0.8</f>
        <v>27840</v>
      </c>
      <c r="BB18" s="43">
        <f>'BAR BB| Open rates'!BB18*0.8</f>
        <v>26240</v>
      </c>
      <c r="BC18" s="43">
        <f>'BAR BB| Open rates'!BC18*0.8</f>
        <v>27840</v>
      </c>
      <c r="BD18" s="43">
        <f>'BAR BB| Open rates'!BD18*0.8</f>
        <v>26240</v>
      </c>
      <c r="BE18" s="43">
        <f>'BAR BB| Open rates'!BE18*0.8</f>
        <v>24480</v>
      </c>
      <c r="BF18" s="43">
        <f>'BAR BB| Open rates'!BF18*0.8</f>
        <v>23120</v>
      </c>
      <c r="BG18" s="43">
        <f>'BAR BB| Open rates'!BG18*0.8</f>
        <v>21520</v>
      </c>
      <c r="BH18" s="43">
        <f>'BAR BB| Open rates'!BH18*0.8</f>
        <v>21520</v>
      </c>
      <c r="BI18" s="43">
        <f>'BAR BB| Open rates'!BI18*0.8</f>
        <v>20720</v>
      </c>
      <c r="BJ18" s="43">
        <f>'BAR BB| Open rates'!BJ18*0.8</f>
        <v>21520</v>
      </c>
      <c r="BK18" s="43">
        <f>'BAR BB| Open rates'!BK18*0.8</f>
        <v>20720</v>
      </c>
      <c r="BL18" s="43">
        <f>'BAR BB| Open rates'!BL18*0.8</f>
        <v>21520</v>
      </c>
    </row>
    <row r="19" spans="1:64" s="36" customFormat="1" ht="12" customHeight="1" x14ac:dyDescent="0.2">
      <c r="A19" s="237">
        <v>2</v>
      </c>
      <c r="B19" s="43">
        <f>'BAR BB| Open rates'!B19*0.8</f>
        <v>33840</v>
      </c>
      <c r="C19" s="43">
        <f>'BAR BB| Open rates'!C19*0.8</f>
        <v>30640</v>
      </c>
      <c r="D19" s="43">
        <f>'BAR BB| Open rates'!D19*0.8</f>
        <v>30640</v>
      </c>
      <c r="E19" s="43">
        <f>'BAR BB| Open rates'!E19*0.8</f>
        <v>33840</v>
      </c>
      <c r="F19" s="43">
        <f>'BAR BB| Open rates'!F19*0.8</f>
        <v>30640</v>
      </c>
      <c r="G19" s="43">
        <f>'BAR BB| Open rates'!G19*0.8</f>
        <v>30640</v>
      </c>
      <c r="H19" s="43">
        <f>'BAR BB| Open rates'!H19*0.8</f>
        <v>25040</v>
      </c>
      <c r="I19" s="43">
        <f>'BAR BB| Open rates'!I19*0.8</f>
        <v>23280</v>
      </c>
      <c r="J19" s="43">
        <f>'BAR BB| Open rates'!J19*0.8</f>
        <v>21920</v>
      </c>
      <c r="K19" s="43">
        <f>'BAR BB| Open rates'!K19*0.8</f>
        <v>20320</v>
      </c>
      <c r="L19" s="43">
        <f>'BAR BB| Open rates'!L19*0.8</f>
        <v>21920</v>
      </c>
      <c r="M19" s="43">
        <f>'BAR BB| Open rates'!M19*0.8</f>
        <v>20320</v>
      </c>
      <c r="N19" s="43">
        <f>'BAR BB| Open rates'!N19*0.8</f>
        <v>21920</v>
      </c>
      <c r="O19" s="43">
        <f>'BAR BB| Open rates'!O19*0.8</f>
        <v>20320</v>
      </c>
      <c r="P19" s="43">
        <f>'BAR BB| Open rates'!P19*0.8</f>
        <v>21920</v>
      </c>
      <c r="Q19" s="43">
        <f>'BAR BB| Open rates'!Q19*0.8</f>
        <v>20320</v>
      </c>
      <c r="R19" s="43">
        <f>'BAR BB| Open rates'!R19*0.8</f>
        <v>20320</v>
      </c>
      <c r="S19" s="43">
        <f>'BAR BB| Open rates'!S19*0.8</f>
        <v>21920</v>
      </c>
      <c r="T19" s="43">
        <f>'BAR BB| Open rates'!T19*0.8</f>
        <v>20320</v>
      </c>
      <c r="U19" s="43">
        <f>'BAR BB| Open rates'!U19*0.8</f>
        <v>21920</v>
      </c>
      <c r="V19" s="43">
        <f>'BAR BB| Open rates'!V19*0.8</f>
        <v>21920</v>
      </c>
      <c r="W19" s="43">
        <f>'BAR BB| Open rates'!W19*0.8</f>
        <v>25040</v>
      </c>
      <c r="X19" s="43">
        <f>'BAR BB| Open rates'!X19*0.8</f>
        <v>30640</v>
      </c>
      <c r="Y19" s="43">
        <f>'BAR BB| Open rates'!Y19*0.8</f>
        <v>91120</v>
      </c>
      <c r="Z19" s="43">
        <f>'BAR BB| Open rates'!Z19*0.8</f>
        <v>107040</v>
      </c>
      <c r="AA19" s="43">
        <f>'BAR BB| Open rates'!AA19*0.8</f>
        <v>115040</v>
      </c>
      <c r="AB19" s="43">
        <f>'BAR BB| Open rates'!AB19*0.8</f>
        <v>123120</v>
      </c>
      <c r="AC19" s="43">
        <f>'BAR BB| Open rates'!AC19*0.8</f>
        <v>117200</v>
      </c>
      <c r="AD19" s="43">
        <f>'BAR BB| Open rates'!AD19*0.8</f>
        <v>115040</v>
      </c>
      <c r="AE19" s="43">
        <f>'BAR BB| Open rates'!AE19*0.8</f>
        <v>69440</v>
      </c>
      <c r="AF19" s="43">
        <f>'BAR BB| Open rates'!AF19*0.8</f>
        <v>61440</v>
      </c>
      <c r="AG19" s="43">
        <f>'BAR BB| Open rates'!AG19*0.8</f>
        <v>31840</v>
      </c>
      <c r="AH19" s="43">
        <f>'BAR BB| Open rates'!AH19*0.8</f>
        <v>35840</v>
      </c>
      <c r="AI19" s="43">
        <f>'BAR BB| Open rates'!AI19*0.8</f>
        <v>34240</v>
      </c>
      <c r="AJ19" s="43">
        <f>'BAR BB| Open rates'!AJ19*0.8</f>
        <v>31840</v>
      </c>
      <c r="AK19" s="43">
        <f>'BAR BB| Open rates'!AK19*0.8</f>
        <v>34240</v>
      </c>
      <c r="AL19" s="43">
        <f>'BAR BB| Open rates'!AL19*0.8</f>
        <v>31840</v>
      </c>
      <c r="AM19" s="43">
        <f>'BAR BB| Open rates'!AM19*0.8</f>
        <v>34240</v>
      </c>
      <c r="AN19" s="43">
        <f>'BAR BB| Open rates'!AN19*0.8</f>
        <v>39840</v>
      </c>
      <c r="AO19" s="43">
        <f>'BAR BB| Open rates'!AO19*0.8</f>
        <v>42240</v>
      </c>
      <c r="AP19" s="43">
        <f>'BAR BB| Open rates'!AP19*0.8</f>
        <v>47440</v>
      </c>
      <c r="AQ19" s="43">
        <f>'BAR BB| Open rates'!AQ19*0.8</f>
        <v>47440</v>
      </c>
      <c r="AR19" s="43">
        <f>'BAR BB| Open rates'!AR19*0.8</f>
        <v>49760</v>
      </c>
      <c r="AS19" s="43">
        <f>'BAR BB| Open rates'!AS19*0.8</f>
        <v>47440</v>
      </c>
      <c r="AT19" s="43">
        <f>'BAR BB| Open rates'!AT19*0.8</f>
        <v>49760</v>
      </c>
      <c r="AU19" s="43">
        <f>'BAR BB| Open rates'!AU19*0.8</f>
        <v>47440</v>
      </c>
      <c r="AV19" s="43">
        <f>'BAR BB| Open rates'!AV19*0.8</f>
        <v>60880</v>
      </c>
      <c r="AW19" s="43">
        <f>'BAR BB| Open rates'!AW19*0.8</f>
        <v>52480</v>
      </c>
      <c r="AX19" s="43">
        <f>'BAR BB| Open rates'!AX19*0.8</f>
        <v>37440</v>
      </c>
      <c r="AY19" s="43">
        <f>'BAR BB| Open rates'!AY19*0.8</f>
        <v>34240</v>
      </c>
      <c r="AZ19" s="43">
        <f>'BAR BB| Open rates'!AZ19*0.8</f>
        <v>37440</v>
      </c>
      <c r="BA19" s="43">
        <f>'BAR BB| Open rates'!BA19*0.8</f>
        <v>30240</v>
      </c>
      <c r="BB19" s="43">
        <f>'BAR BB| Open rates'!BB19*0.8</f>
        <v>28640</v>
      </c>
      <c r="BC19" s="43">
        <f>'BAR BB| Open rates'!BC19*0.8</f>
        <v>30240</v>
      </c>
      <c r="BD19" s="43">
        <f>'BAR BB| Open rates'!BD19*0.8</f>
        <v>28640</v>
      </c>
      <c r="BE19" s="43">
        <f>'BAR BB| Open rates'!BE19*0.8</f>
        <v>26880</v>
      </c>
      <c r="BF19" s="43">
        <f>'BAR BB| Open rates'!BF19*0.8</f>
        <v>25520</v>
      </c>
      <c r="BG19" s="43">
        <f>'BAR BB| Open rates'!BG19*0.8</f>
        <v>23920</v>
      </c>
      <c r="BH19" s="43">
        <f>'BAR BB| Open rates'!BH19*0.8</f>
        <v>23920</v>
      </c>
      <c r="BI19" s="43">
        <f>'BAR BB| Open rates'!BI19*0.8</f>
        <v>23120</v>
      </c>
      <c r="BJ19" s="43">
        <f>'BAR BB| Open rates'!BJ19*0.8</f>
        <v>23920</v>
      </c>
      <c r="BK19" s="43">
        <f>'BAR BB| Open rates'!BK19*0.8</f>
        <v>23120</v>
      </c>
      <c r="BL19" s="43">
        <f>'BAR BB| Open rates'!BL19*0.8</f>
        <v>23920</v>
      </c>
    </row>
    <row r="20" spans="1:6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row>
    <row r="21" spans="1:64" s="36" customFormat="1" ht="12" customHeight="1" x14ac:dyDescent="0.2">
      <c r="A21" s="237">
        <v>1</v>
      </c>
      <c r="B21" s="43">
        <f>'BAR BB| Open rates'!B21*0.8</f>
        <v>34960</v>
      </c>
      <c r="C21" s="43">
        <f>'BAR BB| Open rates'!C21*0.8</f>
        <v>31760</v>
      </c>
      <c r="D21" s="43">
        <f>'BAR BB| Open rates'!D21*0.8</f>
        <v>31760</v>
      </c>
      <c r="E21" s="43">
        <f>'BAR BB| Open rates'!E21*0.8</f>
        <v>34960</v>
      </c>
      <c r="F21" s="43">
        <f>'BAR BB| Open rates'!F21*0.8</f>
        <v>31760</v>
      </c>
      <c r="G21" s="43">
        <f>'BAR BB| Open rates'!G21*0.8</f>
        <v>31760</v>
      </c>
      <c r="H21" s="43">
        <f>'BAR BB| Open rates'!H21*0.8</f>
        <v>26160</v>
      </c>
      <c r="I21" s="43">
        <f>'BAR BB| Open rates'!I21*0.8</f>
        <v>24400</v>
      </c>
      <c r="J21" s="43">
        <f>'BAR BB| Open rates'!J21*0.8</f>
        <v>23040</v>
      </c>
      <c r="K21" s="43">
        <f>'BAR BB| Open rates'!K21*0.8</f>
        <v>21440</v>
      </c>
      <c r="L21" s="43">
        <f>'BAR BB| Open rates'!L21*0.8</f>
        <v>23040</v>
      </c>
      <c r="M21" s="43">
        <f>'BAR BB| Open rates'!M21*0.8</f>
        <v>21440</v>
      </c>
      <c r="N21" s="43">
        <f>'BAR BB| Open rates'!N21*0.8</f>
        <v>23040</v>
      </c>
      <c r="O21" s="43">
        <f>'BAR BB| Open rates'!O21*0.8</f>
        <v>21440</v>
      </c>
      <c r="P21" s="43">
        <f>'BAR BB| Open rates'!P21*0.8</f>
        <v>23040</v>
      </c>
      <c r="Q21" s="43">
        <f>'BAR BB| Open rates'!Q21*0.8</f>
        <v>21440</v>
      </c>
      <c r="R21" s="43">
        <f>'BAR BB| Open rates'!R21*0.8</f>
        <v>21440</v>
      </c>
      <c r="S21" s="43">
        <f>'BAR BB| Open rates'!S21*0.8</f>
        <v>23040</v>
      </c>
      <c r="T21" s="43">
        <f>'BAR BB| Open rates'!T21*0.8</f>
        <v>21440</v>
      </c>
      <c r="U21" s="43">
        <f>'BAR BB| Open rates'!U21*0.8</f>
        <v>23040</v>
      </c>
      <c r="V21" s="43">
        <f>'BAR BB| Open rates'!V21*0.8</f>
        <v>23040</v>
      </c>
      <c r="W21" s="43">
        <f>'BAR BB| Open rates'!W21*0.8</f>
        <v>26160</v>
      </c>
      <c r="X21" s="43">
        <f>'BAR BB| Open rates'!X21*0.8</f>
        <v>31760</v>
      </c>
      <c r="Y21" s="43">
        <f>'BAR BB| Open rates'!Y21*0.8</f>
        <v>89520</v>
      </c>
      <c r="Z21" s="43">
        <f>'BAR BB| Open rates'!Z21*0.8</f>
        <v>105440</v>
      </c>
      <c r="AA21" s="43">
        <f>'BAR BB| Open rates'!AA21*0.8</f>
        <v>113440</v>
      </c>
      <c r="AB21" s="43">
        <f>'BAR BB| Open rates'!AB21*0.8</f>
        <v>121520</v>
      </c>
      <c r="AC21" s="43">
        <f>'BAR BB| Open rates'!AC21*0.8</f>
        <v>115600</v>
      </c>
      <c r="AD21" s="43">
        <f>'BAR BB| Open rates'!AD21*0.8</f>
        <v>113440</v>
      </c>
      <c r="AE21" s="43">
        <f>'BAR BB| Open rates'!AE21*0.8</f>
        <v>68560</v>
      </c>
      <c r="AF21" s="43">
        <f>'BAR BB| Open rates'!AF21*0.8</f>
        <v>60560</v>
      </c>
      <c r="AG21" s="43">
        <f>'BAR BB| Open rates'!AG21*0.8</f>
        <v>30960</v>
      </c>
      <c r="AH21" s="43">
        <f>'BAR BB| Open rates'!AH21*0.8</f>
        <v>34960</v>
      </c>
      <c r="AI21" s="43">
        <f>'BAR BB| Open rates'!AI21*0.8</f>
        <v>33360</v>
      </c>
      <c r="AJ21" s="43">
        <f>'BAR BB| Open rates'!AJ21*0.8</f>
        <v>30960</v>
      </c>
      <c r="AK21" s="43">
        <f>'BAR BB| Open rates'!AK21*0.8</f>
        <v>33360</v>
      </c>
      <c r="AL21" s="43">
        <f>'BAR BB| Open rates'!AL21*0.8</f>
        <v>30960</v>
      </c>
      <c r="AM21" s="43">
        <f>'BAR BB| Open rates'!AM21*0.8</f>
        <v>33360</v>
      </c>
      <c r="AN21" s="43">
        <f>'BAR BB| Open rates'!AN21*0.8</f>
        <v>38960</v>
      </c>
      <c r="AO21" s="43">
        <f>'BAR BB| Open rates'!AO21*0.8</f>
        <v>41360</v>
      </c>
      <c r="AP21" s="43">
        <f>'BAR BB| Open rates'!AP21*0.8</f>
        <v>46160</v>
      </c>
      <c r="AQ21" s="43">
        <f>'BAR BB| Open rates'!AQ21*0.8</f>
        <v>46160</v>
      </c>
      <c r="AR21" s="43">
        <f>'BAR BB| Open rates'!AR21*0.8</f>
        <v>48480</v>
      </c>
      <c r="AS21" s="43">
        <f>'BAR BB| Open rates'!AS21*0.8</f>
        <v>46160</v>
      </c>
      <c r="AT21" s="43">
        <f>'BAR BB| Open rates'!AT21*0.8</f>
        <v>48480</v>
      </c>
      <c r="AU21" s="43">
        <f>'BAR BB| Open rates'!AU21*0.8</f>
        <v>46160</v>
      </c>
      <c r="AV21" s="43">
        <f>'BAR BB| Open rates'!AV21*0.8</f>
        <v>60080</v>
      </c>
      <c r="AW21" s="43">
        <f>'BAR BB| Open rates'!AW21*0.8</f>
        <v>51600</v>
      </c>
      <c r="AX21" s="43">
        <f>'BAR BB| Open rates'!AX21*0.8</f>
        <v>36560</v>
      </c>
      <c r="AY21" s="43">
        <f>'BAR BB| Open rates'!AY21*0.8</f>
        <v>33360</v>
      </c>
      <c r="AZ21" s="43">
        <f>'BAR BB| Open rates'!AZ21*0.8</f>
        <v>36560</v>
      </c>
      <c r="BA21" s="43">
        <f>'BAR BB| Open rates'!BA21*0.8</f>
        <v>29360</v>
      </c>
      <c r="BB21" s="43">
        <f>'BAR BB| Open rates'!BB21*0.8</f>
        <v>27760</v>
      </c>
      <c r="BC21" s="43">
        <f>'BAR BB| Open rates'!BC21*0.8</f>
        <v>29360</v>
      </c>
      <c r="BD21" s="43">
        <f>'BAR BB| Open rates'!BD21*0.8</f>
        <v>27760</v>
      </c>
      <c r="BE21" s="43">
        <f>'BAR BB| Open rates'!BE21*0.8</f>
        <v>24400</v>
      </c>
      <c r="BF21" s="43">
        <f>'BAR BB| Open rates'!BF21*0.8</f>
        <v>23040</v>
      </c>
      <c r="BG21" s="43">
        <f>'BAR BB| Open rates'!BG21*0.8</f>
        <v>21440</v>
      </c>
      <c r="BH21" s="43">
        <f>'BAR BB| Open rates'!BH21*0.8</f>
        <v>21440</v>
      </c>
      <c r="BI21" s="43">
        <f>'BAR BB| Open rates'!BI21*0.8</f>
        <v>20640</v>
      </c>
      <c r="BJ21" s="43">
        <f>'BAR BB| Open rates'!BJ21*0.8</f>
        <v>21440</v>
      </c>
      <c r="BK21" s="43">
        <f>'BAR BB| Open rates'!BK21*0.8</f>
        <v>20640</v>
      </c>
      <c r="BL21" s="43">
        <f>'BAR BB| Open rates'!BL21*0.8</f>
        <v>21440</v>
      </c>
    </row>
    <row r="22" spans="1:64" s="36" customFormat="1" ht="12" customHeight="1" x14ac:dyDescent="0.2">
      <c r="A22" s="237">
        <v>2</v>
      </c>
      <c r="B22" s="43">
        <f>'BAR BB| Open rates'!B22*0.8</f>
        <v>36960</v>
      </c>
      <c r="C22" s="43">
        <f>'BAR BB| Open rates'!C22*0.8</f>
        <v>33760</v>
      </c>
      <c r="D22" s="43">
        <f>'BAR BB| Open rates'!D22*0.8</f>
        <v>33760</v>
      </c>
      <c r="E22" s="43">
        <f>'BAR BB| Open rates'!E22*0.8</f>
        <v>36960</v>
      </c>
      <c r="F22" s="43">
        <f>'BAR BB| Open rates'!F22*0.8</f>
        <v>33760</v>
      </c>
      <c r="G22" s="43">
        <f>'BAR BB| Open rates'!G22*0.8</f>
        <v>33760</v>
      </c>
      <c r="H22" s="43">
        <f>'BAR BB| Open rates'!H22*0.8</f>
        <v>28160</v>
      </c>
      <c r="I22" s="43">
        <f>'BAR BB| Open rates'!I22*0.8</f>
        <v>26400</v>
      </c>
      <c r="J22" s="43">
        <f>'BAR BB| Open rates'!J22*0.8</f>
        <v>25040</v>
      </c>
      <c r="K22" s="43">
        <f>'BAR BB| Open rates'!K22*0.8</f>
        <v>23440</v>
      </c>
      <c r="L22" s="43">
        <f>'BAR BB| Open rates'!L22*0.8</f>
        <v>25040</v>
      </c>
      <c r="M22" s="43">
        <f>'BAR BB| Open rates'!M22*0.8</f>
        <v>23440</v>
      </c>
      <c r="N22" s="43">
        <f>'BAR BB| Open rates'!N22*0.8</f>
        <v>25040</v>
      </c>
      <c r="O22" s="43">
        <f>'BAR BB| Open rates'!O22*0.8</f>
        <v>23440</v>
      </c>
      <c r="P22" s="43">
        <f>'BAR BB| Open rates'!P22*0.8</f>
        <v>25040</v>
      </c>
      <c r="Q22" s="43">
        <f>'BAR BB| Open rates'!Q22*0.8</f>
        <v>23440</v>
      </c>
      <c r="R22" s="43">
        <f>'BAR BB| Open rates'!R22*0.8</f>
        <v>23440</v>
      </c>
      <c r="S22" s="43">
        <f>'BAR BB| Open rates'!S22*0.8</f>
        <v>25040</v>
      </c>
      <c r="T22" s="43">
        <f>'BAR BB| Open rates'!T22*0.8</f>
        <v>23440</v>
      </c>
      <c r="U22" s="43">
        <f>'BAR BB| Open rates'!U22*0.8</f>
        <v>25040</v>
      </c>
      <c r="V22" s="43">
        <f>'BAR BB| Open rates'!V22*0.8</f>
        <v>25040</v>
      </c>
      <c r="W22" s="43">
        <f>'BAR BB| Open rates'!W22*0.8</f>
        <v>28160</v>
      </c>
      <c r="X22" s="43">
        <f>'BAR BB| Open rates'!X22*0.8</f>
        <v>33760</v>
      </c>
      <c r="Y22" s="43">
        <f>'BAR BB| Open rates'!Y22*0.8</f>
        <v>91920</v>
      </c>
      <c r="Z22" s="43">
        <f>'BAR BB| Open rates'!Z22*0.8</f>
        <v>107840</v>
      </c>
      <c r="AA22" s="43">
        <f>'BAR BB| Open rates'!AA22*0.8</f>
        <v>115840</v>
      </c>
      <c r="AB22" s="43">
        <f>'BAR BB| Open rates'!AB22*0.8</f>
        <v>123920</v>
      </c>
      <c r="AC22" s="43">
        <f>'BAR BB| Open rates'!AC22*0.8</f>
        <v>118000</v>
      </c>
      <c r="AD22" s="43">
        <f>'BAR BB| Open rates'!AD22*0.8</f>
        <v>115840</v>
      </c>
      <c r="AE22" s="43">
        <f>'BAR BB| Open rates'!AE22*0.8</f>
        <v>70960</v>
      </c>
      <c r="AF22" s="43">
        <f>'BAR BB| Open rates'!AF22*0.8</f>
        <v>62960</v>
      </c>
      <c r="AG22" s="43">
        <f>'BAR BB| Open rates'!AG22*0.8</f>
        <v>33360</v>
      </c>
      <c r="AH22" s="43">
        <f>'BAR BB| Open rates'!AH22*0.8</f>
        <v>37360</v>
      </c>
      <c r="AI22" s="43">
        <f>'BAR BB| Open rates'!AI22*0.8</f>
        <v>35760</v>
      </c>
      <c r="AJ22" s="43">
        <f>'BAR BB| Open rates'!AJ22*0.8</f>
        <v>33360</v>
      </c>
      <c r="AK22" s="43">
        <f>'BAR BB| Open rates'!AK22*0.8</f>
        <v>35760</v>
      </c>
      <c r="AL22" s="43">
        <f>'BAR BB| Open rates'!AL22*0.8</f>
        <v>33360</v>
      </c>
      <c r="AM22" s="43">
        <f>'BAR BB| Open rates'!AM22*0.8</f>
        <v>35760</v>
      </c>
      <c r="AN22" s="43">
        <f>'BAR BB| Open rates'!AN22*0.8</f>
        <v>41360</v>
      </c>
      <c r="AO22" s="43">
        <f>'BAR BB| Open rates'!AO22*0.8</f>
        <v>43760</v>
      </c>
      <c r="AP22" s="43">
        <f>'BAR BB| Open rates'!AP22*0.8</f>
        <v>48560</v>
      </c>
      <c r="AQ22" s="43">
        <f>'BAR BB| Open rates'!AQ22*0.8</f>
        <v>48560</v>
      </c>
      <c r="AR22" s="43">
        <f>'BAR BB| Open rates'!AR22*0.8</f>
        <v>50880</v>
      </c>
      <c r="AS22" s="43">
        <f>'BAR BB| Open rates'!AS22*0.8</f>
        <v>48560</v>
      </c>
      <c r="AT22" s="43">
        <f>'BAR BB| Open rates'!AT22*0.8</f>
        <v>50880</v>
      </c>
      <c r="AU22" s="43">
        <f>'BAR BB| Open rates'!AU22*0.8</f>
        <v>48560</v>
      </c>
      <c r="AV22" s="43">
        <f>'BAR BB| Open rates'!AV22*0.8</f>
        <v>62480</v>
      </c>
      <c r="AW22" s="43">
        <f>'BAR BB| Open rates'!AW22*0.8</f>
        <v>54000</v>
      </c>
      <c r="AX22" s="43">
        <f>'BAR BB| Open rates'!AX22*0.8</f>
        <v>38960</v>
      </c>
      <c r="AY22" s="43">
        <f>'BAR BB| Open rates'!AY22*0.8</f>
        <v>35760</v>
      </c>
      <c r="AZ22" s="43">
        <f>'BAR BB| Open rates'!AZ22*0.8</f>
        <v>38960</v>
      </c>
      <c r="BA22" s="43">
        <f>'BAR BB| Open rates'!BA22*0.8</f>
        <v>31760</v>
      </c>
      <c r="BB22" s="43">
        <f>'BAR BB| Open rates'!BB22*0.8</f>
        <v>30160</v>
      </c>
      <c r="BC22" s="43">
        <f>'BAR BB| Open rates'!BC22*0.8</f>
        <v>31760</v>
      </c>
      <c r="BD22" s="43">
        <f>'BAR BB| Open rates'!BD22*0.8</f>
        <v>30160</v>
      </c>
      <c r="BE22" s="43">
        <f>'BAR BB| Open rates'!BE22*0.8</f>
        <v>26800</v>
      </c>
      <c r="BF22" s="43">
        <f>'BAR BB| Open rates'!BF22*0.8</f>
        <v>25440</v>
      </c>
      <c r="BG22" s="43">
        <f>'BAR BB| Open rates'!BG22*0.8</f>
        <v>23840</v>
      </c>
      <c r="BH22" s="43">
        <f>'BAR BB| Open rates'!BH22*0.8</f>
        <v>23840</v>
      </c>
      <c r="BI22" s="43">
        <f>'BAR BB| Open rates'!BI22*0.8</f>
        <v>23040</v>
      </c>
      <c r="BJ22" s="43">
        <f>'BAR BB| Open rates'!BJ22*0.8</f>
        <v>23840</v>
      </c>
      <c r="BK22" s="43">
        <f>'BAR BB| Open rates'!BK22*0.8</f>
        <v>23040</v>
      </c>
      <c r="BL22" s="43">
        <f>'BAR BB| Open rates'!BL22*0.8</f>
        <v>23840</v>
      </c>
    </row>
    <row r="23" spans="1:6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64" s="36" customFormat="1" ht="12" customHeight="1" x14ac:dyDescent="0.2">
      <c r="A24" s="237">
        <v>1</v>
      </c>
      <c r="B24" s="43">
        <f>'BAR BB| Open rates'!B24*0.8</f>
        <v>43760</v>
      </c>
      <c r="C24" s="43">
        <f>'BAR BB| Open rates'!C24*0.8</f>
        <v>40560</v>
      </c>
      <c r="D24" s="43">
        <f>'BAR BB| Open rates'!D24*0.8</f>
        <v>40560</v>
      </c>
      <c r="E24" s="43">
        <f>'BAR BB| Open rates'!E24*0.8</f>
        <v>43760</v>
      </c>
      <c r="F24" s="43">
        <f>'BAR BB| Open rates'!F24*0.8</f>
        <v>40560</v>
      </c>
      <c r="G24" s="43">
        <f>'BAR BB| Open rates'!G24*0.8</f>
        <v>40560</v>
      </c>
      <c r="H24" s="43">
        <f>'BAR BB| Open rates'!H24*0.8</f>
        <v>34960</v>
      </c>
      <c r="I24" s="43">
        <f>'BAR BB| Open rates'!I24*0.8</f>
        <v>33200</v>
      </c>
      <c r="J24" s="43">
        <f>'BAR BB| Open rates'!J24*0.8</f>
        <v>31840</v>
      </c>
      <c r="K24" s="43">
        <f>'BAR BB| Open rates'!K24*0.8</f>
        <v>30240</v>
      </c>
      <c r="L24" s="43">
        <f>'BAR BB| Open rates'!L24*0.8</f>
        <v>31840</v>
      </c>
      <c r="M24" s="43">
        <f>'BAR BB| Open rates'!M24*0.8</f>
        <v>30240</v>
      </c>
      <c r="N24" s="43">
        <f>'BAR BB| Open rates'!N24*0.8</f>
        <v>31840</v>
      </c>
      <c r="O24" s="43">
        <f>'BAR BB| Open rates'!O24*0.8</f>
        <v>30240</v>
      </c>
      <c r="P24" s="43">
        <f>'BAR BB| Open rates'!P24*0.8</f>
        <v>31840</v>
      </c>
      <c r="Q24" s="43">
        <f>'BAR BB| Open rates'!Q24*0.8</f>
        <v>30240</v>
      </c>
      <c r="R24" s="43">
        <f>'BAR BB| Open rates'!R24*0.8</f>
        <v>30240</v>
      </c>
      <c r="S24" s="43">
        <f>'BAR BB| Open rates'!S24*0.8</f>
        <v>31840</v>
      </c>
      <c r="T24" s="43">
        <f>'BAR BB| Open rates'!T24*0.8</f>
        <v>30240</v>
      </c>
      <c r="U24" s="43">
        <f>'BAR BB| Open rates'!U24*0.8</f>
        <v>31840</v>
      </c>
      <c r="V24" s="43">
        <f>'BAR BB| Open rates'!V24*0.8</f>
        <v>31840</v>
      </c>
      <c r="W24" s="43">
        <f>'BAR BB| Open rates'!W24*0.8</f>
        <v>34960</v>
      </c>
      <c r="X24" s="43">
        <f>'BAR BB| Open rates'!X24*0.8</f>
        <v>40560</v>
      </c>
      <c r="Y24" s="43">
        <f>'BAR BB| Open rates'!Y24*0.8</f>
        <v>143920</v>
      </c>
      <c r="Z24" s="43">
        <f>'BAR BB| Open rates'!Z24*0.8</f>
        <v>159840</v>
      </c>
      <c r="AA24" s="43">
        <f>'BAR BB| Open rates'!AA24*0.8</f>
        <v>167840</v>
      </c>
      <c r="AB24" s="43">
        <f>'BAR BB| Open rates'!AB24*0.8</f>
        <v>175920</v>
      </c>
      <c r="AC24" s="43">
        <f>'BAR BB| Open rates'!AC24*0.8</f>
        <v>170000</v>
      </c>
      <c r="AD24" s="43">
        <f>'BAR BB| Open rates'!AD24*0.8</f>
        <v>167840</v>
      </c>
      <c r="AE24" s="43">
        <f>'BAR BB| Open rates'!AE24*0.8</f>
        <v>80560</v>
      </c>
      <c r="AF24" s="43">
        <f>'BAR BB| Open rates'!AF24*0.8</f>
        <v>72560</v>
      </c>
      <c r="AG24" s="43">
        <f>'BAR BB| Open rates'!AG24*0.8</f>
        <v>42960</v>
      </c>
      <c r="AH24" s="43">
        <f>'BAR BB| Open rates'!AH24*0.8</f>
        <v>46960</v>
      </c>
      <c r="AI24" s="43">
        <f>'BAR BB| Open rates'!AI24*0.8</f>
        <v>45360</v>
      </c>
      <c r="AJ24" s="43">
        <f>'BAR BB| Open rates'!AJ24*0.8</f>
        <v>42960</v>
      </c>
      <c r="AK24" s="43">
        <f>'BAR BB| Open rates'!AK24*0.8</f>
        <v>45360</v>
      </c>
      <c r="AL24" s="43">
        <f>'BAR BB| Open rates'!AL24*0.8</f>
        <v>42960</v>
      </c>
      <c r="AM24" s="43">
        <f>'BAR BB| Open rates'!AM24*0.8</f>
        <v>45360</v>
      </c>
      <c r="AN24" s="43">
        <f>'BAR BB| Open rates'!AN24*0.8</f>
        <v>50960</v>
      </c>
      <c r="AO24" s="43">
        <f>'BAR BB| Open rates'!AO24*0.8</f>
        <v>53360</v>
      </c>
      <c r="AP24" s="43">
        <f>'BAR BB| Open rates'!AP24*0.8</f>
        <v>62960</v>
      </c>
      <c r="AQ24" s="43">
        <f>'BAR BB| Open rates'!AQ24*0.8</f>
        <v>62960</v>
      </c>
      <c r="AR24" s="43">
        <f>'BAR BB| Open rates'!AR24*0.8</f>
        <v>65280</v>
      </c>
      <c r="AS24" s="43">
        <f>'BAR BB| Open rates'!AS24*0.8</f>
        <v>62960</v>
      </c>
      <c r="AT24" s="43">
        <f>'BAR BB| Open rates'!AT24*0.8</f>
        <v>65280</v>
      </c>
      <c r="AU24" s="43">
        <f>'BAR BB| Open rates'!AU24*0.8</f>
        <v>62960</v>
      </c>
      <c r="AV24" s="43">
        <f>'BAR BB| Open rates'!AV24*0.8</f>
        <v>78480</v>
      </c>
      <c r="AW24" s="43">
        <f>'BAR BB| Open rates'!AW24*0.8</f>
        <v>63600</v>
      </c>
      <c r="AX24" s="43">
        <f>'BAR BB| Open rates'!AX24*0.8</f>
        <v>48560</v>
      </c>
      <c r="AY24" s="43">
        <f>'BAR BB| Open rates'!AY24*0.8</f>
        <v>45360</v>
      </c>
      <c r="AZ24" s="43">
        <f>'BAR BB| Open rates'!AZ24*0.8</f>
        <v>48560</v>
      </c>
      <c r="BA24" s="43">
        <f>'BAR BB| Open rates'!BA24*0.8</f>
        <v>41360</v>
      </c>
      <c r="BB24" s="43">
        <f>'BAR BB| Open rates'!BB24*0.8</f>
        <v>39760</v>
      </c>
      <c r="BC24" s="43">
        <f>'BAR BB| Open rates'!BC24*0.8</f>
        <v>41360</v>
      </c>
      <c r="BD24" s="43">
        <f>'BAR BB| Open rates'!BD24*0.8</f>
        <v>39760</v>
      </c>
      <c r="BE24" s="43">
        <f>'BAR BB| Open rates'!BE24*0.8</f>
        <v>33200</v>
      </c>
      <c r="BF24" s="43">
        <f>'BAR BB| Open rates'!BF24*0.8</f>
        <v>31840</v>
      </c>
      <c r="BG24" s="43">
        <f>'BAR BB| Open rates'!BG24*0.8</f>
        <v>30240</v>
      </c>
      <c r="BH24" s="43">
        <f>'BAR BB| Open rates'!BH24*0.8</f>
        <v>30240</v>
      </c>
      <c r="BI24" s="43">
        <f>'BAR BB| Open rates'!BI24*0.8</f>
        <v>29440</v>
      </c>
      <c r="BJ24" s="43">
        <f>'BAR BB| Open rates'!BJ24*0.8</f>
        <v>30240</v>
      </c>
      <c r="BK24" s="43">
        <f>'BAR BB| Open rates'!BK24*0.8</f>
        <v>29440</v>
      </c>
      <c r="BL24" s="43">
        <f>'BAR BB| Open rates'!BL24*0.8</f>
        <v>30240</v>
      </c>
    </row>
    <row r="25" spans="1:64" s="36" customFormat="1" ht="12" customHeight="1" x14ac:dyDescent="0.2">
      <c r="A25" s="237">
        <v>2</v>
      </c>
      <c r="B25" s="43">
        <f>'BAR BB| Open rates'!B25*0.8</f>
        <v>45760</v>
      </c>
      <c r="C25" s="43">
        <f>'BAR BB| Open rates'!C25*0.8</f>
        <v>42560</v>
      </c>
      <c r="D25" s="43">
        <f>'BAR BB| Open rates'!D25*0.8</f>
        <v>42560</v>
      </c>
      <c r="E25" s="43">
        <f>'BAR BB| Open rates'!E25*0.8</f>
        <v>45760</v>
      </c>
      <c r="F25" s="43">
        <f>'BAR BB| Open rates'!F25*0.8</f>
        <v>42560</v>
      </c>
      <c r="G25" s="43">
        <f>'BAR BB| Open rates'!G25*0.8</f>
        <v>42560</v>
      </c>
      <c r="H25" s="43">
        <f>'BAR BB| Open rates'!H25*0.8</f>
        <v>36960</v>
      </c>
      <c r="I25" s="43">
        <f>'BAR BB| Open rates'!I25*0.8</f>
        <v>35200</v>
      </c>
      <c r="J25" s="43">
        <f>'BAR BB| Open rates'!J25*0.8</f>
        <v>33840</v>
      </c>
      <c r="K25" s="43">
        <f>'BAR BB| Open rates'!K25*0.8</f>
        <v>32240</v>
      </c>
      <c r="L25" s="43">
        <f>'BAR BB| Open rates'!L25*0.8</f>
        <v>33840</v>
      </c>
      <c r="M25" s="43">
        <f>'BAR BB| Open rates'!M25*0.8</f>
        <v>32240</v>
      </c>
      <c r="N25" s="43">
        <f>'BAR BB| Open rates'!N25*0.8</f>
        <v>33840</v>
      </c>
      <c r="O25" s="43">
        <f>'BAR BB| Open rates'!O25*0.8</f>
        <v>32240</v>
      </c>
      <c r="P25" s="43">
        <f>'BAR BB| Open rates'!P25*0.8</f>
        <v>33840</v>
      </c>
      <c r="Q25" s="43">
        <f>'BAR BB| Open rates'!Q25*0.8</f>
        <v>32240</v>
      </c>
      <c r="R25" s="43">
        <f>'BAR BB| Open rates'!R25*0.8</f>
        <v>32240</v>
      </c>
      <c r="S25" s="43">
        <f>'BAR BB| Open rates'!S25*0.8</f>
        <v>33840</v>
      </c>
      <c r="T25" s="43">
        <f>'BAR BB| Open rates'!T25*0.8</f>
        <v>32240</v>
      </c>
      <c r="U25" s="43">
        <f>'BAR BB| Open rates'!U25*0.8</f>
        <v>33840</v>
      </c>
      <c r="V25" s="43">
        <f>'BAR BB| Open rates'!V25*0.8</f>
        <v>33840</v>
      </c>
      <c r="W25" s="43">
        <f>'BAR BB| Open rates'!W25*0.8</f>
        <v>36960</v>
      </c>
      <c r="X25" s="43">
        <f>'BAR BB| Open rates'!X25*0.8</f>
        <v>42560</v>
      </c>
      <c r="Y25" s="43">
        <f>'BAR BB| Open rates'!Y25*0.8</f>
        <v>146320</v>
      </c>
      <c r="Z25" s="43">
        <f>'BAR BB| Open rates'!Z25*0.8</f>
        <v>162240</v>
      </c>
      <c r="AA25" s="43">
        <f>'BAR BB| Open rates'!AA25*0.8</f>
        <v>170240</v>
      </c>
      <c r="AB25" s="43">
        <f>'BAR BB| Open rates'!AB25*0.8</f>
        <v>178320</v>
      </c>
      <c r="AC25" s="43">
        <f>'BAR BB| Open rates'!AC25*0.8</f>
        <v>172400</v>
      </c>
      <c r="AD25" s="43">
        <f>'BAR BB| Open rates'!AD25*0.8</f>
        <v>170240</v>
      </c>
      <c r="AE25" s="43">
        <f>'BAR BB| Open rates'!AE25*0.8</f>
        <v>82960</v>
      </c>
      <c r="AF25" s="43">
        <f>'BAR BB| Open rates'!AF25*0.8</f>
        <v>74960</v>
      </c>
      <c r="AG25" s="43">
        <f>'BAR BB| Open rates'!AG25*0.8</f>
        <v>45360</v>
      </c>
      <c r="AH25" s="43">
        <f>'BAR BB| Open rates'!AH25*0.8</f>
        <v>49360</v>
      </c>
      <c r="AI25" s="43">
        <f>'BAR BB| Open rates'!AI25*0.8</f>
        <v>47760</v>
      </c>
      <c r="AJ25" s="43">
        <f>'BAR BB| Open rates'!AJ25*0.8</f>
        <v>45360</v>
      </c>
      <c r="AK25" s="43">
        <f>'BAR BB| Open rates'!AK25*0.8</f>
        <v>47760</v>
      </c>
      <c r="AL25" s="43">
        <f>'BAR BB| Open rates'!AL25*0.8</f>
        <v>45360</v>
      </c>
      <c r="AM25" s="43">
        <f>'BAR BB| Open rates'!AM25*0.8</f>
        <v>47760</v>
      </c>
      <c r="AN25" s="43">
        <f>'BAR BB| Open rates'!AN25*0.8</f>
        <v>53360</v>
      </c>
      <c r="AO25" s="43">
        <f>'BAR BB| Open rates'!AO25*0.8</f>
        <v>55760</v>
      </c>
      <c r="AP25" s="43">
        <f>'BAR BB| Open rates'!AP25*0.8</f>
        <v>65360</v>
      </c>
      <c r="AQ25" s="43">
        <f>'BAR BB| Open rates'!AQ25*0.8</f>
        <v>65360</v>
      </c>
      <c r="AR25" s="43">
        <f>'BAR BB| Open rates'!AR25*0.8</f>
        <v>67680</v>
      </c>
      <c r="AS25" s="43">
        <f>'BAR BB| Open rates'!AS25*0.8</f>
        <v>65360</v>
      </c>
      <c r="AT25" s="43">
        <f>'BAR BB| Open rates'!AT25*0.8</f>
        <v>67680</v>
      </c>
      <c r="AU25" s="43">
        <f>'BAR BB| Open rates'!AU25*0.8</f>
        <v>65360</v>
      </c>
      <c r="AV25" s="43">
        <f>'BAR BB| Open rates'!AV25*0.8</f>
        <v>80880</v>
      </c>
      <c r="AW25" s="43">
        <f>'BAR BB| Open rates'!AW25*0.8</f>
        <v>66000</v>
      </c>
      <c r="AX25" s="43">
        <f>'BAR BB| Open rates'!AX25*0.8</f>
        <v>50960</v>
      </c>
      <c r="AY25" s="43">
        <f>'BAR BB| Open rates'!AY25*0.8</f>
        <v>47760</v>
      </c>
      <c r="AZ25" s="43">
        <f>'BAR BB| Open rates'!AZ25*0.8</f>
        <v>50960</v>
      </c>
      <c r="BA25" s="43">
        <f>'BAR BB| Open rates'!BA25*0.8</f>
        <v>43760</v>
      </c>
      <c r="BB25" s="43">
        <f>'BAR BB| Open rates'!BB25*0.8</f>
        <v>42160</v>
      </c>
      <c r="BC25" s="43">
        <f>'BAR BB| Open rates'!BC25*0.8</f>
        <v>43760</v>
      </c>
      <c r="BD25" s="43">
        <f>'BAR BB| Open rates'!BD25*0.8</f>
        <v>42160</v>
      </c>
      <c r="BE25" s="43">
        <f>'BAR BB| Open rates'!BE25*0.8</f>
        <v>35600</v>
      </c>
      <c r="BF25" s="43">
        <f>'BAR BB| Open rates'!BF25*0.8</f>
        <v>34240</v>
      </c>
      <c r="BG25" s="43">
        <f>'BAR BB| Open rates'!BG25*0.8</f>
        <v>32640</v>
      </c>
      <c r="BH25" s="43">
        <f>'BAR BB| Open rates'!BH25*0.8</f>
        <v>32640</v>
      </c>
      <c r="BI25" s="43">
        <f>'BAR BB| Open rates'!BI25*0.8</f>
        <v>31840</v>
      </c>
      <c r="BJ25" s="43">
        <f>'BAR BB| Open rates'!BJ25*0.8</f>
        <v>32640</v>
      </c>
      <c r="BK25" s="43">
        <f>'BAR BB| Open rates'!BK25*0.8</f>
        <v>31840</v>
      </c>
      <c r="BL25" s="43">
        <f>'BAR BB| Open rates'!BL25*0.8</f>
        <v>32640</v>
      </c>
    </row>
    <row r="26" spans="1:64" s="36" customFormat="1" ht="12" customHeight="1" x14ac:dyDescent="0.2">
      <c r="A26" s="237">
        <v>3</v>
      </c>
      <c r="B26" s="43">
        <f>'BAR BB| Open rates'!B26*0.8</f>
        <v>47760</v>
      </c>
      <c r="C26" s="43">
        <f>'BAR BB| Open rates'!C26*0.8</f>
        <v>44560</v>
      </c>
      <c r="D26" s="43">
        <f>'BAR BB| Open rates'!D26*0.8</f>
        <v>44560</v>
      </c>
      <c r="E26" s="43">
        <f>'BAR BB| Open rates'!E26*0.8</f>
        <v>47760</v>
      </c>
      <c r="F26" s="43">
        <f>'BAR BB| Open rates'!F26*0.8</f>
        <v>44560</v>
      </c>
      <c r="G26" s="43">
        <f>'BAR BB| Open rates'!G26*0.8</f>
        <v>44560</v>
      </c>
      <c r="H26" s="43">
        <f>'BAR BB| Open rates'!H26*0.8</f>
        <v>38960</v>
      </c>
      <c r="I26" s="43">
        <f>'BAR BB| Open rates'!I26*0.8</f>
        <v>37200</v>
      </c>
      <c r="J26" s="43">
        <f>'BAR BB| Open rates'!J26*0.8</f>
        <v>35840</v>
      </c>
      <c r="K26" s="43">
        <f>'BAR BB| Open rates'!K26*0.8</f>
        <v>34240</v>
      </c>
      <c r="L26" s="43">
        <f>'BAR BB| Open rates'!L26*0.8</f>
        <v>35840</v>
      </c>
      <c r="M26" s="43">
        <f>'BAR BB| Open rates'!M26*0.8</f>
        <v>34240</v>
      </c>
      <c r="N26" s="43">
        <f>'BAR BB| Open rates'!N26*0.8</f>
        <v>35840</v>
      </c>
      <c r="O26" s="43">
        <f>'BAR BB| Open rates'!O26*0.8</f>
        <v>34240</v>
      </c>
      <c r="P26" s="43">
        <f>'BAR BB| Open rates'!P26*0.8</f>
        <v>35840</v>
      </c>
      <c r="Q26" s="43">
        <f>'BAR BB| Open rates'!Q26*0.8</f>
        <v>34240</v>
      </c>
      <c r="R26" s="43">
        <f>'BAR BB| Open rates'!R26*0.8</f>
        <v>34240</v>
      </c>
      <c r="S26" s="43">
        <f>'BAR BB| Open rates'!S26*0.8</f>
        <v>35840</v>
      </c>
      <c r="T26" s="43">
        <f>'BAR BB| Open rates'!T26*0.8</f>
        <v>34240</v>
      </c>
      <c r="U26" s="43">
        <f>'BAR BB| Open rates'!U26*0.8</f>
        <v>35840</v>
      </c>
      <c r="V26" s="43">
        <f>'BAR BB| Open rates'!V26*0.8</f>
        <v>35840</v>
      </c>
      <c r="W26" s="43">
        <f>'BAR BB| Open rates'!W26*0.8</f>
        <v>38960</v>
      </c>
      <c r="X26" s="43">
        <f>'BAR BB| Open rates'!X26*0.8</f>
        <v>44560</v>
      </c>
      <c r="Y26" s="43">
        <f>'BAR BB| Open rates'!Y26*0.8</f>
        <v>148720</v>
      </c>
      <c r="Z26" s="43">
        <f>'BAR BB| Open rates'!Z26*0.8</f>
        <v>164640</v>
      </c>
      <c r="AA26" s="43">
        <f>'BAR BB| Open rates'!AA26*0.8</f>
        <v>172640</v>
      </c>
      <c r="AB26" s="43">
        <f>'BAR BB| Open rates'!AB26*0.8</f>
        <v>180720</v>
      </c>
      <c r="AC26" s="43">
        <f>'BAR BB| Open rates'!AC26*0.8</f>
        <v>174800</v>
      </c>
      <c r="AD26" s="43">
        <f>'BAR BB| Open rates'!AD26*0.8</f>
        <v>172640</v>
      </c>
      <c r="AE26" s="43">
        <f>'BAR BB| Open rates'!AE26*0.8</f>
        <v>85360</v>
      </c>
      <c r="AF26" s="43">
        <f>'BAR BB| Open rates'!AF26*0.8</f>
        <v>77360</v>
      </c>
      <c r="AG26" s="43">
        <f>'BAR BB| Open rates'!AG26*0.8</f>
        <v>47760</v>
      </c>
      <c r="AH26" s="43">
        <f>'BAR BB| Open rates'!AH26*0.8</f>
        <v>51760</v>
      </c>
      <c r="AI26" s="43">
        <f>'BAR BB| Open rates'!AI26*0.8</f>
        <v>50160</v>
      </c>
      <c r="AJ26" s="43">
        <f>'BAR BB| Open rates'!AJ26*0.8</f>
        <v>47760</v>
      </c>
      <c r="AK26" s="43">
        <f>'BAR BB| Open rates'!AK26*0.8</f>
        <v>50160</v>
      </c>
      <c r="AL26" s="43">
        <f>'BAR BB| Open rates'!AL26*0.8</f>
        <v>47760</v>
      </c>
      <c r="AM26" s="43">
        <f>'BAR BB| Open rates'!AM26*0.8</f>
        <v>50160</v>
      </c>
      <c r="AN26" s="43">
        <f>'BAR BB| Open rates'!AN26*0.8</f>
        <v>55760</v>
      </c>
      <c r="AO26" s="43">
        <f>'BAR BB| Open rates'!AO26*0.8</f>
        <v>58160</v>
      </c>
      <c r="AP26" s="43">
        <f>'BAR BB| Open rates'!AP26*0.8</f>
        <v>67760</v>
      </c>
      <c r="AQ26" s="43">
        <f>'BAR BB| Open rates'!AQ26*0.8</f>
        <v>67760</v>
      </c>
      <c r="AR26" s="43">
        <f>'BAR BB| Open rates'!AR26*0.8</f>
        <v>70080</v>
      </c>
      <c r="AS26" s="43">
        <f>'BAR BB| Open rates'!AS26*0.8</f>
        <v>67760</v>
      </c>
      <c r="AT26" s="43">
        <f>'BAR BB| Open rates'!AT26*0.8</f>
        <v>70080</v>
      </c>
      <c r="AU26" s="43">
        <f>'BAR BB| Open rates'!AU26*0.8</f>
        <v>67760</v>
      </c>
      <c r="AV26" s="43">
        <f>'BAR BB| Open rates'!AV26*0.8</f>
        <v>83280</v>
      </c>
      <c r="AW26" s="43">
        <f>'BAR BB| Open rates'!AW26*0.8</f>
        <v>68400</v>
      </c>
      <c r="AX26" s="43">
        <f>'BAR BB| Open rates'!AX26*0.8</f>
        <v>53360</v>
      </c>
      <c r="AY26" s="43">
        <f>'BAR BB| Open rates'!AY26*0.8</f>
        <v>50160</v>
      </c>
      <c r="AZ26" s="43">
        <f>'BAR BB| Open rates'!AZ26*0.8</f>
        <v>53360</v>
      </c>
      <c r="BA26" s="43">
        <f>'BAR BB| Open rates'!BA26*0.8</f>
        <v>46160</v>
      </c>
      <c r="BB26" s="43">
        <f>'BAR BB| Open rates'!BB26*0.8</f>
        <v>44560</v>
      </c>
      <c r="BC26" s="43">
        <f>'BAR BB| Open rates'!BC26*0.8</f>
        <v>46160</v>
      </c>
      <c r="BD26" s="43">
        <f>'BAR BB| Open rates'!BD26*0.8</f>
        <v>44560</v>
      </c>
      <c r="BE26" s="43">
        <f>'BAR BB| Open rates'!BE26*0.8</f>
        <v>38000</v>
      </c>
      <c r="BF26" s="43">
        <f>'BAR BB| Open rates'!BF26*0.8</f>
        <v>36640</v>
      </c>
      <c r="BG26" s="43">
        <f>'BAR BB| Open rates'!BG26*0.8</f>
        <v>35040</v>
      </c>
      <c r="BH26" s="43">
        <f>'BAR BB| Open rates'!BH26*0.8</f>
        <v>35040</v>
      </c>
      <c r="BI26" s="43">
        <f>'BAR BB| Open rates'!BI26*0.8</f>
        <v>34240</v>
      </c>
      <c r="BJ26" s="43">
        <f>'BAR BB| Open rates'!BJ26*0.8</f>
        <v>35040</v>
      </c>
      <c r="BK26" s="43">
        <f>'BAR BB| Open rates'!BK26*0.8</f>
        <v>34240</v>
      </c>
      <c r="BL26" s="43">
        <f>'BAR BB| Open rates'!BL26*0.8</f>
        <v>35040</v>
      </c>
    </row>
    <row r="27" spans="1:64" s="36" customFormat="1" ht="12" customHeight="1" x14ac:dyDescent="0.2">
      <c r="A27" s="237">
        <v>4</v>
      </c>
      <c r="B27" s="43">
        <f>'BAR BB| Open rates'!B27*0.8</f>
        <v>49760</v>
      </c>
      <c r="C27" s="43">
        <f>'BAR BB| Open rates'!C27*0.8</f>
        <v>46560</v>
      </c>
      <c r="D27" s="43">
        <f>'BAR BB| Open rates'!D27*0.8</f>
        <v>46560</v>
      </c>
      <c r="E27" s="43">
        <f>'BAR BB| Open rates'!E27*0.8</f>
        <v>49760</v>
      </c>
      <c r="F27" s="43">
        <f>'BAR BB| Open rates'!F27*0.8</f>
        <v>46560</v>
      </c>
      <c r="G27" s="43">
        <f>'BAR BB| Open rates'!G27*0.8</f>
        <v>46560</v>
      </c>
      <c r="H27" s="43">
        <f>'BAR BB| Open rates'!H27*0.8</f>
        <v>40960</v>
      </c>
      <c r="I27" s="43">
        <f>'BAR BB| Open rates'!I27*0.8</f>
        <v>39200</v>
      </c>
      <c r="J27" s="43">
        <f>'BAR BB| Open rates'!J27*0.8</f>
        <v>37840</v>
      </c>
      <c r="K27" s="43">
        <f>'BAR BB| Open rates'!K27*0.8</f>
        <v>36240</v>
      </c>
      <c r="L27" s="43">
        <f>'BAR BB| Open rates'!L27*0.8</f>
        <v>37840</v>
      </c>
      <c r="M27" s="43">
        <f>'BAR BB| Open rates'!M27*0.8</f>
        <v>36240</v>
      </c>
      <c r="N27" s="43">
        <f>'BAR BB| Open rates'!N27*0.8</f>
        <v>37840</v>
      </c>
      <c r="O27" s="43">
        <f>'BAR BB| Open rates'!O27*0.8</f>
        <v>36240</v>
      </c>
      <c r="P27" s="43">
        <f>'BAR BB| Open rates'!P27*0.8</f>
        <v>37840</v>
      </c>
      <c r="Q27" s="43">
        <f>'BAR BB| Open rates'!Q27*0.8</f>
        <v>36240</v>
      </c>
      <c r="R27" s="43">
        <f>'BAR BB| Open rates'!R27*0.8</f>
        <v>36240</v>
      </c>
      <c r="S27" s="43">
        <f>'BAR BB| Open rates'!S27*0.8</f>
        <v>37840</v>
      </c>
      <c r="T27" s="43">
        <f>'BAR BB| Open rates'!T27*0.8</f>
        <v>36240</v>
      </c>
      <c r="U27" s="43">
        <f>'BAR BB| Open rates'!U27*0.8</f>
        <v>37840</v>
      </c>
      <c r="V27" s="43">
        <f>'BAR BB| Open rates'!V27*0.8</f>
        <v>37840</v>
      </c>
      <c r="W27" s="43">
        <f>'BAR BB| Open rates'!W27*0.8</f>
        <v>40960</v>
      </c>
      <c r="X27" s="43">
        <f>'BAR BB| Open rates'!X27*0.8</f>
        <v>46560</v>
      </c>
      <c r="Y27" s="43">
        <f>'BAR BB| Open rates'!Y27*0.8</f>
        <v>151120</v>
      </c>
      <c r="Z27" s="43">
        <f>'BAR BB| Open rates'!Z27*0.8</f>
        <v>167040</v>
      </c>
      <c r="AA27" s="43">
        <f>'BAR BB| Open rates'!AA27*0.8</f>
        <v>175040</v>
      </c>
      <c r="AB27" s="43">
        <f>'BAR BB| Open rates'!AB27*0.8</f>
        <v>183120</v>
      </c>
      <c r="AC27" s="43">
        <f>'BAR BB| Open rates'!AC27*0.8</f>
        <v>177200</v>
      </c>
      <c r="AD27" s="43">
        <f>'BAR BB| Open rates'!AD27*0.8</f>
        <v>175040</v>
      </c>
      <c r="AE27" s="43">
        <f>'BAR BB| Open rates'!AE27*0.8</f>
        <v>87760</v>
      </c>
      <c r="AF27" s="43">
        <f>'BAR BB| Open rates'!AF27*0.8</f>
        <v>79760</v>
      </c>
      <c r="AG27" s="43">
        <f>'BAR BB| Open rates'!AG27*0.8</f>
        <v>50160</v>
      </c>
      <c r="AH27" s="43">
        <f>'BAR BB| Open rates'!AH27*0.8</f>
        <v>54160</v>
      </c>
      <c r="AI27" s="43">
        <f>'BAR BB| Open rates'!AI27*0.8</f>
        <v>52560</v>
      </c>
      <c r="AJ27" s="43">
        <f>'BAR BB| Open rates'!AJ27*0.8</f>
        <v>50160</v>
      </c>
      <c r="AK27" s="43">
        <f>'BAR BB| Open rates'!AK27*0.8</f>
        <v>52560</v>
      </c>
      <c r="AL27" s="43">
        <f>'BAR BB| Open rates'!AL27*0.8</f>
        <v>50160</v>
      </c>
      <c r="AM27" s="43">
        <f>'BAR BB| Open rates'!AM27*0.8</f>
        <v>52560</v>
      </c>
      <c r="AN27" s="43">
        <f>'BAR BB| Open rates'!AN27*0.8</f>
        <v>58160</v>
      </c>
      <c r="AO27" s="43">
        <f>'BAR BB| Open rates'!AO27*0.8</f>
        <v>60560</v>
      </c>
      <c r="AP27" s="43">
        <f>'BAR BB| Open rates'!AP27*0.8</f>
        <v>70160</v>
      </c>
      <c r="AQ27" s="43">
        <f>'BAR BB| Open rates'!AQ27*0.8</f>
        <v>70160</v>
      </c>
      <c r="AR27" s="43">
        <f>'BAR BB| Open rates'!AR27*0.8</f>
        <v>72480</v>
      </c>
      <c r="AS27" s="43">
        <f>'BAR BB| Open rates'!AS27*0.8</f>
        <v>70160</v>
      </c>
      <c r="AT27" s="43">
        <f>'BAR BB| Open rates'!AT27*0.8</f>
        <v>72480</v>
      </c>
      <c r="AU27" s="43">
        <f>'BAR BB| Open rates'!AU27*0.8</f>
        <v>70160</v>
      </c>
      <c r="AV27" s="43">
        <f>'BAR BB| Open rates'!AV27*0.8</f>
        <v>85680</v>
      </c>
      <c r="AW27" s="43">
        <f>'BAR BB| Open rates'!AW27*0.8</f>
        <v>70800</v>
      </c>
      <c r="AX27" s="43">
        <f>'BAR BB| Open rates'!AX27*0.8</f>
        <v>55760</v>
      </c>
      <c r="AY27" s="43">
        <f>'BAR BB| Open rates'!AY27*0.8</f>
        <v>52560</v>
      </c>
      <c r="AZ27" s="43">
        <f>'BAR BB| Open rates'!AZ27*0.8</f>
        <v>55760</v>
      </c>
      <c r="BA27" s="43">
        <f>'BAR BB| Open rates'!BA27*0.8</f>
        <v>48560</v>
      </c>
      <c r="BB27" s="43">
        <f>'BAR BB| Open rates'!BB27*0.8</f>
        <v>46960</v>
      </c>
      <c r="BC27" s="43">
        <f>'BAR BB| Open rates'!BC27*0.8</f>
        <v>48560</v>
      </c>
      <c r="BD27" s="43">
        <f>'BAR BB| Open rates'!BD27*0.8</f>
        <v>46960</v>
      </c>
      <c r="BE27" s="43">
        <f>'BAR BB| Open rates'!BE27*0.8</f>
        <v>40400</v>
      </c>
      <c r="BF27" s="43">
        <f>'BAR BB| Open rates'!BF27*0.8</f>
        <v>39040</v>
      </c>
      <c r="BG27" s="43">
        <f>'BAR BB| Open rates'!BG27*0.8</f>
        <v>37440</v>
      </c>
      <c r="BH27" s="43">
        <f>'BAR BB| Open rates'!BH27*0.8</f>
        <v>37440</v>
      </c>
      <c r="BI27" s="43">
        <f>'BAR BB| Open rates'!BI27*0.8</f>
        <v>36640</v>
      </c>
      <c r="BJ27" s="43">
        <f>'BAR BB| Open rates'!BJ27*0.8</f>
        <v>37440</v>
      </c>
      <c r="BK27" s="43">
        <f>'BAR BB| Open rates'!BK27*0.8</f>
        <v>36640</v>
      </c>
      <c r="BL27" s="43">
        <f>'BAR BB| Open rates'!BL27*0.8</f>
        <v>37440</v>
      </c>
    </row>
    <row r="28" spans="1:6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64" s="36" customFormat="1" ht="12" customHeight="1" x14ac:dyDescent="0.2">
      <c r="A29" s="237">
        <v>1</v>
      </c>
      <c r="B29" s="43">
        <f>'BAR BB| Open rates'!B29*0.8</f>
        <v>46960</v>
      </c>
      <c r="C29" s="43">
        <f>'BAR BB| Open rates'!C29*0.8</f>
        <v>43760</v>
      </c>
      <c r="D29" s="43">
        <f>'BAR BB| Open rates'!D29*0.8</f>
        <v>43760</v>
      </c>
      <c r="E29" s="43">
        <f>'BAR BB| Open rates'!E29*0.8</f>
        <v>46960</v>
      </c>
      <c r="F29" s="43">
        <f>'BAR BB| Open rates'!F29*0.8</f>
        <v>43760</v>
      </c>
      <c r="G29" s="43">
        <f>'BAR BB| Open rates'!G29*0.8</f>
        <v>43760</v>
      </c>
      <c r="H29" s="43">
        <f>'BAR BB| Open rates'!H29*0.8</f>
        <v>38160</v>
      </c>
      <c r="I29" s="43">
        <f>'BAR BB| Open rates'!I29*0.8</f>
        <v>36400</v>
      </c>
      <c r="J29" s="43">
        <f>'BAR BB| Open rates'!J29*0.8</f>
        <v>35040</v>
      </c>
      <c r="K29" s="43">
        <f>'BAR BB| Open rates'!K29*0.8</f>
        <v>33440</v>
      </c>
      <c r="L29" s="43">
        <f>'BAR BB| Open rates'!L29*0.8</f>
        <v>35040</v>
      </c>
      <c r="M29" s="43">
        <f>'BAR BB| Open rates'!M29*0.8</f>
        <v>33440</v>
      </c>
      <c r="N29" s="43">
        <f>'BAR BB| Open rates'!N29*0.8</f>
        <v>35040</v>
      </c>
      <c r="O29" s="43">
        <f>'BAR BB| Open rates'!O29*0.8</f>
        <v>33440</v>
      </c>
      <c r="P29" s="43">
        <f>'BAR BB| Open rates'!P29*0.8</f>
        <v>35040</v>
      </c>
      <c r="Q29" s="43">
        <f>'BAR BB| Open rates'!Q29*0.8</f>
        <v>33440</v>
      </c>
      <c r="R29" s="43">
        <f>'BAR BB| Open rates'!R29*0.8</f>
        <v>33440</v>
      </c>
      <c r="S29" s="43">
        <f>'BAR BB| Open rates'!S29*0.8</f>
        <v>35040</v>
      </c>
      <c r="T29" s="43">
        <f>'BAR BB| Open rates'!T29*0.8</f>
        <v>33440</v>
      </c>
      <c r="U29" s="43">
        <f>'BAR BB| Open rates'!U29*0.8</f>
        <v>35040</v>
      </c>
      <c r="V29" s="43">
        <f>'BAR BB| Open rates'!V29*0.8</f>
        <v>35040</v>
      </c>
      <c r="W29" s="43">
        <f>'BAR BB| Open rates'!W29*0.8</f>
        <v>38160</v>
      </c>
      <c r="X29" s="43">
        <f>'BAR BB| Open rates'!X29*0.8</f>
        <v>43760</v>
      </c>
      <c r="Y29" s="43">
        <f>'BAR BB| Open rates'!Y29*0.8</f>
        <v>175920</v>
      </c>
      <c r="Z29" s="43">
        <f>'BAR BB| Open rates'!Z29*0.8</f>
        <v>191840</v>
      </c>
      <c r="AA29" s="43">
        <f>'BAR BB| Open rates'!AA29*0.8</f>
        <v>199840</v>
      </c>
      <c r="AB29" s="43">
        <f>'BAR BB| Open rates'!AB29*0.8</f>
        <v>207920</v>
      </c>
      <c r="AC29" s="43">
        <f>'BAR BB| Open rates'!AC29*0.8</f>
        <v>202000</v>
      </c>
      <c r="AD29" s="43">
        <f>'BAR BB| Open rates'!AD29*0.8</f>
        <v>199840</v>
      </c>
      <c r="AE29" s="43">
        <f>'BAR BB| Open rates'!AE29*0.8</f>
        <v>84560</v>
      </c>
      <c r="AF29" s="43">
        <f>'BAR BB| Open rates'!AF29*0.8</f>
        <v>76560</v>
      </c>
      <c r="AG29" s="43">
        <f>'BAR BB| Open rates'!AG29*0.8</f>
        <v>46960</v>
      </c>
      <c r="AH29" s="43">
        <f>'BAR BB| Open rates'!AH29*0.8</f>
        <v>50960</v>
      </c>
      <c r="AI29" s="43">
        <f>'BAR BB| Open rates'!AI29*0.8</f>
        <v>49360</v>
      </c>
      <c r="AJ29" s="43">
        <f>'BAR BB| Open rates'!AJ29*0.8</f>
        <v>46960</v>
      </c>
      <c r="AK29" s="43">
        <f>'BAR BB| Open rates'!AK29*0.8</f>
        <v>49360</v>
      </c>
      <c r="AL29" s="43">
        <f>'BAR BB| Open rates'!AL29*0.8</f>
        <v>46960</v>
      </c>
      <c r="AM29" s="43">
        <f>'BAR BB| Open rates'!AM29*0.8</f>
        <v>49360</v>
      </c>
      <c r="AN29" s="43">
        <f>'BAR BB| Open rates'!AN29*0.8</f>
        <v>54960</v>
      </c>
      <c r="AO29" s="43">
        <f>'BAR BB| Open rates'!AO29*0.8</f>
        <v>57360</v>
      </c>
      <c r="AP29" s="43">
        <f>'BAR BB| Open rates'!AP29*0.8</f>
        <v>67760</v>
      </c>
      <c r="AQ29" s="43">
        <f>'BAR BB| Open rates'!AQ29*0.8</f>
        <v>67760</v>
      </c>
      <c r="AR29" s="43">
        <f>'BAR BB| Open rates'!AR29*0.8</f>
        <v>70080</v>
      </c>
      <c r="AS29" s="43">
        <f>'BAR BB| Open rates'!AS29*0.8</f>
        <v>67760</v>
      </c>
      <c r="AT29" s="43">
        <f>'BAR BB| Open rates'!AT29*0.8</f>
        <v>70080</v>
      </c>
      <c r="AU29" s="43">
        <f>'BAR BB| Open rates'!AU29*0.8</f>
        <v>67760</v>
      </c>
      <c r="AV29" s="43">
        <f>'BAR BB| Open rates'!AV29*0.8</f>
        <v>89760</v>
      </c>
      <c r="AW29" s="43">
        <f>'BAR BB| Open rates'!AW29*0.8</f>
        <v>65200</v>
      </c>
      <c r="AX29" s="43">
        <f>'BAR BB| Open rates'!AX29*0.8</f>
        <v>50160</v>
      </c>
      <c r="AY29" s="43">
        <f>'BAR BB| Open rates'!AY29*0.8</f>
        <v>46960</v>
      </c>
      <c r="AZ29" s="43">
        <f>'BAR BB| Open rates'!AZ29*0.8</f>
        <v>50160</v>
      </c>
      <c r="BA29" s="43">
        <f>'BAR BB| Open rates'!BA29*0.8</f>
        <v>42960</v>
      </c>
      <c r="BB29" s="43">
        <f>'BAR BB| Open rates'!BB29*0.8</f>
        <v>41360</v>
      </c>
      <c r="BC29" s="43">
        <f>'BAR BB| Open rates'!BC29*0.8</f>
        <v>42960</v>
      </c>
      <c r="BD29" s="43">
        <f>'BAR BB| Open rates'!BD29*0.8</f>
        <v>41360</v>
      </c>
      <c r="BE29" s="43">
        <f>'BAR BB| Open rates'!BE29*0.8</f>
        <v>36400</v>
      </c>
      <c r="BF29" s="43">
        <f>'BAR BB| Open rates'!BF29*0.8</f>
        <v>35040</v>
      </c>
      <c r="BG29" s="43">
        <f>'BAR BB| Open rates'!BG29*0.8</f>
        <v>33440</v>
      </c>
      <c r="BH29" s="43">
        <f>'BAR BB| Open rates'!BH29*0.8</f>
        <v>33440</v>
      </c>
      <c r="BI29" s="43">
        <f>'BAR BB| Open rates'!BI29*0.8</f>
        <v>32640</v>
      </c>
      <c r="BJ29" s="43">
        <f>'BAR BB| Open rates'!BJ29*0.8</f>
        <v>33440</v>
      </c>
      <c r="BK29" s="43">
        <f>'BAR BB| Open rates'!BK29*0.8</f>
        <v>32640</v>
      </c>
      <c r="BL29" s="43">
        <f>'BAR BB| Open rates'!BL29*0.8</f>
        <v>33440</v>
      </c>
    </row>
    <row r="30" spans="1:64" s="36" customFormat="1" ht="12" customHeight="1" x14ac:dyDescent="0.2">
      <c r="A30" s="237">
        <v>2</v>
      </c>
      <c r="B30" s="43">
        <f>'BAR BB| Open rates'!B30*0.8</f>
        <v>48960</v>
      </c>
      <c r="C30" s="43">
        <f>'BAR BB| Open rates'!C30*0.8</f>
        <v>45760</v>
      </c>
      <c r="D30" s="43">
        <f>'BAR BB| Open rates'!D30*0.8</f>
        <v>45760</v>
      </c>
      <c r="E30" s="43">
        <f>'BAR BB| Open rates'!E30*0.8</f>
        <v>48960</v>
      </c>
      <c r="F30" s="43">
        <f>'BAR BB| Open rates'!F30*0.8</f>
        <v>45760</v>
      </c>
      <c r="G30" s="43">
        <f>'BAR BB| Open rates'!G30*0.8</f>
        <v>45760</v>
      </c>
      <c r="H30" s="43">
        <f>'BAR BB| Open rates'!H30*0.8</f>
        <v>40160</v>
      </c>
      <c r="I30" s="43">
        <f>'BAR BB| Open rates'!I30*0.8</f>
        <v>38400</v>
      </c>
      <c r="J30" s="43">
        <f>'BAR BB| Open rates'!J30*0.8</f>
        <v>37040</v>
      </c>
      <c r="K30" s="43">
        <f>'BAR BB| Open rates'!K30*0.8</f>
        <v>35440</v>
      </c>
      <c r="L30" s="43">
        <f>'BAR BB| Open rates'!L30*0.8</f>
        <v>37040</v>
      </c>
      <c r="M30" s="43">
        <f>'BAR BB| Open rates'!M30*0.8</f>
        <v>35440</v>
      </c>
      <c r="N30" s="43">
        <f>'BAR BB| Open rates'!N30*0.8</f>
        <v>37040</v>
      </c>
      <c r="O30" s="43">
        <f>'BAR BB| Open rates'!O30*0.8</f>
        <v>35440</v>
      </c>
      <c r="P30" s="43">
        <f>'BAR BB| Open rates'!P30*0.8</f>
        <v>37040</v>
      </c>
      <c r="Q30" s="43">
        <f>'BAR BB| Open rates'!Q30*0.8</f>
        <v>35440</v>
      </c>
      <c r="R30" s="43">
        <f>'BAR BB| Open rates'!R30*0.8</f>
        <v>35440</v>
      </c>
      <c r="S30" s="43">
        <f>'BAR BB| Open rates'!S30*0.8</f>
        <v>37040</v>
      </c>
      <c r="T30" s="43">
        <f>'BAR BB| Open rates'!T30*0.8</f>
        <v>35440</v>
      </c>
      <c r="U30" s="43">
        <f>'BAR BB| Open rates'!U30*0.8</f>
        <v>37040</v>
      </c>
      <c r="V30" s="43">
        <f>'BAR BB| Open rates'!V30*0.8</f>
        <v>37040</v>
      </c>
      <c r="W30" s="43">
        <f>'BAR BB| Open rates'!W30*0.8</f>
        <v>40160</v>
      </c>
      <c r="X30" s="43">
        <f>'BAR BB| Open rates'!X30*0.8</f>
        <v>45760</v>
      </c>
      <c r="Y30" s="43">
        <f>'BAR BB| Open rates'!Y30*0.8</f>
        <v>178320</v>
      </c>
      <c r="Z30" s="43">
        <f>'BAR BB| Open rates'!Z30*0.8</f>
        <v>194240</v>
      </c>
      <c r="AA30" s="43">
        <f>'BAR BB| Open rates'!AA30*0.8</f>
        <v>202240</v>
      </c>
      <c r="AB30" s="43">
        <f>'BAR BB| Open rates'!AB30*0.8</f>
        <v>210320</v>
      </c>
      <c r="AC30" s="43">
        <f>'BAR BB| Open rates'!AC30*0.8</f>
        <v>204400</v>
      </c>
      <c r="AD30" s="43">
        <f>'BAR BB| Open rates'!AD30*0.8</f>
        <v>202240</v>
      </c>
      <c r="AE30" s="43">
        <f>'BAR BB| Open rates'!AE30*0.8</f>
        <v>86960</v>
      </c>
      <c r="AF30" s="43">
        <f>'BAR BB| Open rates'!AF30*0.8</f>
        <v>78960</v>
      </c>
      <c r="AG30" s="43">
        <f>'BAR BB| Open rates'!AG30*0.8</f>
        <v>49360</v>
      </c>
      <c r="AH30" s="43">
        <f>'BAR BB| Open rates'!AH30*0.8</f>
        <v>53360</v>
      </c>
      <c r="AI30" s="43">
        <f>'BAR BB| Open rates'!AI30*0.8</f>
        <v>51760</v>
      </c>
      <c r="AJ30" s="43">
        <f>'BAR BB| Open rates'!AJ30*0.8</f>
        <v>49360</v>
      </c>
      <c r="AK30" s="43">
        <f>'BAR BB| Open rates'!AK30*0.8</f>
        <v>51760</v>
      </c>
      <c r="AL30" s="43">
        <f>'BAR BB| Open rates'!AL30*0.8</f>
        <v>49360</v>
      </c>
      <c r="AM30" s="43">
        <f>'BAR BB| Open rates'!AM30*0.8</f>
        <v>51760</v>
      </c>
      <c r="AN30" s="43">
        <f>'BAR BB| Open rates'!AN30*0.8</f>
        <v>57360</v>
      </c>
      <c r="AO30" s="43">
        <f>'BAR BB| Open rates'!AO30*0.8</f>
        <v>59760</v>
      </c>
      <c r="AP30" s="43">
        <f>'BAR BB| Open rates'!AP30*0.8</f>
        <v>70160</v>
      </c>
      <c r="AQ30" s="43">
        <f>'BAR BB| Open rates'!AQ30*0.8</f>
        <v>70160</v>
      </c>
      <c r="AR30" s="43">
        <f>'BAR BB| Open rates'!AR30*0.8</f>
        <v>72480</v>
      </c>
      <c r="AS30" s="43">
        <f>'BAR BB| Open rates'!AS30*0.8</f>
        <v>70160</v>
      </c>
      <c r="AT30" s="43">
        <f>'BAR BB| Open rates'!AT30*0.8</f>
        <v>72480</v>
      </c>
      <c r="AU30" s="43">
        <f>'BAR BB| Open rates'!AU30*0.8</f>
        <v>70160</v>
      </c>
      <c r="AV30" s="43">
        <f>'BAR BB| Open rates'!AV30*0.8</f>
        <v>92160</v>
      </c>
      <c r="AW30" s="43">
        <f>'BAR BB| Open rates'!AW30*0.8</f>
        <v>67600</v>
      </c>
      <c r="AX30" s="43">
        <f>'BAR BB| Open rates'!AX30*0.8</f>
        <v>52560</v>
      </c>
      <c r="AY30" s="43">
        <f>'BAR BB| Open rates'!AY30*0.8</f>
        <v>49360</v>
      </c>
      <c r="AZ30" s="43">
        <f>'BAR BB| Open rates'!AZ30*0.8</f>
        <v>52560</v>
      </c>
      <c r="BA30" s="43">
        <f>'BAR BB| Open rates'!BA30*0.8</f>
        <v>45360</v>
      </c>
      <c r="BB30" s="43">
        <f>'BAR BB| Open rates'!BB30*0.8</f>
        <v>43760</v>
      </c>
      <c r="BC30" s="43">
        <f>'BAR BB| Open rates'!BC30*0.8</f>
        <v>45360</v>
      </c>
      <c r="BD30" s="43">
        <f>'BAR BB| Open rates'!BD30*0.8</f>
        <v>43760</v>
      </c>
      <c r="BE30" s="43">
        <f>'BAR BB| Open rates'!BE30*0.8</f>
        <v>38800</v>
      </c>
      <c r="BF30" s="43">
        <f>'BAR BB| Open rates'!BF30*0.8</f>
        <v>37440</v>
      </c>
      <c r="BG30" s="43">
        <f>'BAR BB| Open rates'!BG30*0.8</f>
        <v>35840</v>
      </c>
      <c r="BH30" s="43">
        <f>'BAR BB| Open rates'!BH30*0.8</f>
        <v>35840</v>
      </c>
      <c r="BI30" s="43">
        <f>'BAR BB| Open rates'!BI30*0.8</f>
        <v>35040</v>
      </c>
      <c r="BJ30" s="43">
        <f>'BAR BB| Open rates'!BJ30*0.8</f>
        <v>35840</v>
      </c>
      <c r="BK30" s="43">
        <f>'BAR BB| Open rates'!BK30*0.8</f>
        <v>35040</v>
      </c>
      <c r="BL30" s="43">
        <f>'BAR BB| Open rates'!BL30*0.8</f>
        <v>35840</v>
      </c>
    </row>
    <row r="31" spans="1:64" s="36" customFormat="1" ht="12" customHeight="1" x14ac:dyDescent="0.2">
      <c r="A31" s="237">
        <v>3</v>
      </c>
      <c r="B31" s="43">
        <f>'BAR BB| Open rates'!B31*0.8</f>
        <v>50960</v>
      </c>
      <c r="C31" s="43">
        <f>'BAR BB| Open rates'!C31*0.8</f>
        <v>47760</v>
      </c>
      <c r="D31" s="43">
        <f>'BAR BB| Open rates'!D31*0.8</f>
        <v>47760</v>
      </c>
      <c r="E31" s="43">
        <f>'BAR BB| Open rates'!E31*0.8</f>
        <v>50960</v>
      </c>
      <c r="F31" s="43">
        <f>'BAR BB| Open rates'!F31*0.8</f>
        <v>47760</v>
      </c>
      <c r="G31" s="43">
        <f>'BAR BB| Open rates'!G31*0.8</f>
        <v>47760</v>
      </c>
      <c r="H31" s="43">
        <f>'BAR BB| Open rates'!H31*0.8</f>
        <v>42160</v>
      </c>
      <c r="I31" s="43">
        <f>'BAR BB| Open rates'!I31*0.8</f>
        <v>40400</v>
      </c>
      <c r="J31" s="43">
        <f>'BAR BB| Open rates'!J31*0.8</f>
        <v>39040</v>
      </c>
      <c r="K31" s="43">
        <f>'BAR BB| Open rates'!K31*0.8</f>
        <v>37440</v>
      </c>
      <c r="L31" s="43">
        <f>'BAR BB| Open rates'!L31*0.8</f>
        <v>39040</v>
      </c>
      <c r="M31" s="43">
        <f>'BAR BB| Open rates'!M31*0.8</f>
        <v>37440</v>
      </c>
      <c r="N31" s="43">
        <f>'BAR BB| Open rates'!N31*0.8</f>
        <v>39040</v>
      </c>
      <c r="O31" s="43">
        <f>'BAR BB| Open rates'!O31*0.8</f>
        <v>37440</v>
      </c>
      <c r="P31" s="43">
        <f>'BAR BB| Open rates'!P31*0.8</f>
        <v>39040</v>
      </c>
      <c r="Q31" s="43">
        <f>'BAR BB| Open rates'!Q31*0.8</f>
        <v>37440</v>
      </c>
      <c r="R31" s="43">
        <f>'BAR BB| Open rates'!R31*0.8</f>
        <v>37440</v>
      </c>
      <c r="S31" s="43">
        <f>'BAR BB| Open rates'!S31*0.8</f>
        <v>39040</v>
      </c>
      <c r="T31" s="43">
        <f>'BAR BB| Open rates'!T31*0.8</f>
        <v>37440</v>
      </c>
      <c r="U31" s="43">
        <f>'BAR BB| Open rates'!U31*0.8</f>
        <v>39040</v>
      </c>
      <c r="V31" s="43">
        <f>'BAR BB| Open rates'!V31*0.8</f>
        <v>39040</v>
      </c>
      <c r="W31" s="43">
        <f>'BAR BB| Open rates'!W31*0.8</f>
        <v>42160</v>
      </c>
      <c r="X31" s="43">
        <f>'BAR BB| Open rates'!X31*0.8</f>
        <v>47760</v>
      </c>
      <c r="Y31" s="43">
        <f>'BAR BB| Open rates'!Y31*0.8</f>
        <v>180720</v>
      </c>
      <c r="Z31" s="43">
        <f>'BAR BB| Open rates'!Z31*0.8</f>
        <v>196640</v>
      </c>
      <c r="AA31" s="43">
        <f>'BAR BB| Open rates'!AA31*0.8</f>
        <v>204640</v>
      </c>
      <c r="AB31" s="43">
        <f>'BAR BB| Open rates'!AB31*0.8</f>
        <v>212720</v>
      </c>
      <c r="AC31" s="43">
        <f>'BAR BB| Open rates'!AC31*0.8</f>
        <v>206800</v>
      </c>
      <c r="AD31" s="43">
        <f>'BAR BB| Open rates'!AD31*0.8</f>
        <v>204640</v>
      </c>
      <c r="AE31" s="43">
        <f>'BAR BB| Open rates'!AE31*0.8</f>
        <v>89360</v>
      </c>
      <c r="AF31" s="43">
        <f>'BAR BB| Open rates'!AF31*0.8</f>
        <v>81360</v>
      </c>
      <c r="AG31" s="43">
        <f>'BAR BB| Open rates'!AG31*0.8</f>
        <v>51760</v>
      </c>
      <c r="AH31" s="43">
        <f>'BAR BB| Open rates'!AH31*0.8</f>
        <v>55760</v>
      </c>
      <c r="AI31" s="43">
        <f>'BAR BB| Open rates'!AI31*0.8</f>
        <v>54160</v>
      </c>
      <c r="AJ31" s="43">
        <f>'BAR BB| Open rates'!AJ31*0.8</f>
        <v>51760</v>
      </c>
      <c r="AK31" s="43">
        <f>'BAR BB| Open rates'!AK31*0.8</f>
        <v>54160</v>
      </c>
      <c r="AL31" s="43">
        <f>'BAR BB| Open rates'!AL31*0.8</f>
        <v>51760</v>
      </c>
      <c r="AM31" s="43">
        <f>'BAR BB| Open rates'!AM31*0.8</f>
        <v>54160</v>
      </c>
      <c r="AN31" s="43">
        <f>'BAR BB| Open rates'!AN31*0.8</f>
        <v>59760</v>
      </c>
      <c r="AO31" s="43">
        <f>'BAR BB| Open rates'!AO31*0.8</f>
        <v>62160</v>
      </c>
      <c r="AP31" s="43">
        <f>'BAR BB| Open rates'!AP31*0.8</f>
        <v>72560</v>
      </c>
      <c r="AQ31" s="43">
        <f>'BAR BB| Open rates'!AQ31*0.8</f>
        <v>72560</v>
      </c>
      <c r="AR31" s="43">
        <f>'BAR BB| Open rates'!AR31*0.8</f>
        <v>74880</v>
      </c>
      <c r="AS31" s="43">
        <f>'BAR BB| Open rates'!AS31*0.8</f>
        <v>72560</v>
      </c>
      <c r="AT31" s="43">
        <f>'BAR BB| Open rates'!AT31*0.8</f>
        <v>74880</v>
      </c>
      <c r="AU31" s="43">
        <f>'BAR BB| Open rates'!AU31*0.8</f>
        <v>72560</v>
      </c>
      <c r="AV31" s="43">
        <f>'BAR BB| Open rates'!AV31*0.8</f>
        <v>94560</v>
      </c>
      <c r="AW31" s="43">
        <f>'BAR BB| Open rates'!AW31*0.8</f>
        <v>70000</v>
      </c>
      <c r="AX31" s="43">
        <f>'BAR BB| Open rates'!AX31*0.8</f>
        <v>54960</v>
      </c>
      <c r="AY31" s="43">
        <f>'BAR BB| Open rates'!AY31*0.8</f>
        <v>51760</v>
      </c>
      <c r="AZ31" s="43">
        <f>'BAR BB| Open rates'!AZ31*0.8</f>
        <v>54960</v>
      </c>
      <c r="BA31" s="43">
        <f>'BAR BB| Open rates'!BA31*0.8</f>
        <v>47760</v>
      </c>
      <c r="BB31" s="43">
        <f>'BAR BB| Open rates'!BB31*0.8</f>
        <v>46160</v>
      </c>
      <c r="BC31" s="43">
        <f>'BAR BB| Open rates'!BC31*0.8</f>
        <v>47760</v>
      </c>
      <c r="BD31" s="43">
        <f>'BAR BB| Open rates'!BD31*0.8</f>
        <v>46160</v>
      </c>
      <c r="BE31" s="43">
        <f>'BAR BB| Open rates'!BE31*0.8</f>
        <v>41200</v>
      </c>
      <c r="BF31" s="43">
        <f>'BAR BB| Open rates'!BF31*0.8</f>
        <v>39840</v>
      </c>
      <c r="BG31" s="43">
        <f>'BAR BB| Open rates'!BG31*0.8</f>
        <v>38240</v>
      </c>
      <c r="BH31" s="43">
        <f>'BAR BB| Open rates'!BH31*0.8</f>
        <v>38240</v>
      </c>
      <c r="BI31" s="43">
        <f>'BAR BB| Open rates'!BI31*0.8</f>
        <v>37440</v>
      </c>
      <c r="BJ31" s="43">
        <f>'BAR BB| Open rates'!BJ31*0.8</f>
        <v>38240</v>
      </c>
      <c r="BK31" s="43">
        <f>'BAR BB| Open rates'!BK31*0.8</f>
        <v>37440</v>
      </c>
      <c r="BL31" s="43">
        <f>'BAR BB| Open rates'!BL31*0.8</f>
        <v>38240</v>
      </c>
    </row>
    <row r="32" spans="1:64" s="36" customFormat="1" ht="12.75" customHeight="1" x14ac:dyDescent="0.2">
      <c r="A32" s="237">
        <v>4</v>
      </c>
      <c r="B32" s="43">
        <f>'BAR BB| Open rates'!B32*0.8</f>
        <v>52960</v>
      </c>
      <c r="C32" s="43">
        <f>'BAR BB| Open rates'!C32*0.8</f>
        <v>49760</v>
      </c>
      <c r="D32" s="43">
        <f>'BAR BB| Open rates'!D32*0.8</f>
        <v>49760</v>
      </c>
      <c r="E32" s="43">
        <f>'BAR BB| Open rates'!E32*0.8</f>
        <v>52960</v>
      </c>
      <c r="F32" s="43">
        <f>'BAR BB| Open rates'!F32*0.8</f>
        <v>49760</v>
      </c>
      <c r="G32" s="43">
        <f>'BAR BB| Open rates'!G32*0.8</f>
        <v>49760</v>
      </c>
      <c r="H32" s="43">
        <f>'BAR BB| Open rates'!H32*0.8</f>
        <v>44160</v>
      </c>
      <c r="I32" s="43">
        <f>'BAR BB| Open rates'!I32*0.8</f>
        <v>42400</v>
      </c>
      <c r="J32" s="43">
        <f>'BAR BB| Open rates'!J32*0.8</f>
        <v>41040</v>
      </c>
      <c r="K32" s="43">
        <f>'BAR BB| Open rates'!K32*0.8</f>
        <v>39440</v>
      </c>
      <c r="L32" s="43">
        <f>'BAR BB| Open rates'!L32*0.8</f>
        <v>41040</v>
      </c>
      <c r="M32" s="43">
        <f>'BAR BB| Open rates'!M32*0.8</f>
        <v>39440</v>
      </c>
      <c r="N32" s="43">
        <f>'BAR BB| Open rates'!N32*0.8</f>
        <v>41040</v>
      </c>
      <c r="O32" s="43">
        <f>'BAR BB| Open rates'!O32*0.8</f>
        <v>39440</v>
      </c>
      <c r="P32" s="43">
        <f>'BAR BB| Open rates'!P32*0.8</f>
        <v>41040</v>
      </c>
      <c r="Q32" s="43">
        <f>'BAR BB| Open rates'!Q32*0.8</f>
        <v>39440</v>
      </c>
      <c r="R32" s="43">
        <f>'BAR BB| Open rates'!R32*0.8</f>
        <v>39440</v>
      </c>
      <c r="S32" s="43">
        <f>'BAR BB| Open rates'!S32*0.8</f>
        <v>41040</v>
      </c>
      <c r="T32" s="43">
        <f>'BAR BB| Open rates'!T32*0.8</f>
        <v>39440</v>
      </c>
      <c r="U32" s="43">
        <f>'BAR BB| Open rates'!U32*0.8</f>
        <v>41040</v>
      </c>
      <c r="V32" s="43">
        <f>'BAR BB| Open rates'!V32*0.8</f>
        <v>41040</v>
      </c>
      <c r="W32" s="43">
        <f>'BAR BB| Open rates'!W32*0.8</f>
        <v>44160</v>
      </c>
      <c r="X32" s="43">
        <f>'BAR BB| Open rates'!X32*0.8</f>
        <v>49760</v>
      </c>
      <c r="Y32" s="43">
        <f>'BAR BB| Open rates'!Y32*0.8</f>
        <v>183120</v>
      </c>
      <c r="Z32" s="43">
        <f>'BAR BB| Open rates'!Z32*0.8</f>
        <v>199040</v>
      </c>
      <c r="AA32" s="43">
        <f>'BAR BB| Open rates'!AA32*0.8</f>
        <v>207040</v>
      </c>
      <c r="AB32" s="43">
        <f>'BAR BB| Open rates'!AB32*0.8</f>
        <v>215120</v>
      </c>
      <c r="AC32" s="43">
        <f>'BAR BB| Open rates'!AC32*0.8</f>
        <v>209200</v>
      </c>
      <c r="AD32" s="43">
        <f>'BAR BB| Open rates'!AD32*0.8</f>
        <v>207040</v>
      </c>
      <c r="AE32" s="43">
        <f>'BAR BB| Open rates'!AE32*0.8</f>
        <v>91760</v>
      </c>
      <c r="AF32" s="43">
        <f>'BAR BB| Open rates'!AF32*0.8</f>
        <v>83760</v>
      </c>
      <c r="AG32" s="43">
        <f>'BAR BB| Open rates'!AG32*0.8</f>
        <v>54160</v>
      </c>
      <c r="AH32" s="43">
        <f>'BAR BB| Open rates'!AH32*0.8</f>
        <v>58160</v>
      </c>
      <c r="AI32" s="43">
        <f>'BAR BB| Open rates'!AI32*0.8</f>
        <v>56560</v>
      </c>
      <c r="AJ32" s="43">
        <f>'BAR BB| Open rates'!AJ32*0.8</f>
        <v>54160</v>
      </c>
      <c r="AK32" s="43">
        <f>'BAR BB| Open rates'!AK32*0.8</f>
        <v>56560</v>
      </c>
      <c r="AL32" s="43">
        <f>'BAR BB| Open rates'!AL32*0.8</f>
        <v>54160</v>
      </c>
      <c r="AM32" s="43">
        <f>'BAR BB| Open rates'!AM32*0.8</f>
        <v>56560</v>
      </c>
      <c r="AN32" s="43">
        <f>'BAR BB| Open rates'!AN32*0.8</f>
        <v>62160</v>
      </c>
      <c r="AO32" s="43">
        <f>'BAR BB| Open rates'!AO32*0.8</f>
        <v>64560</v>
      </c>
      <c r="AP32" s="43">
        <f>'BAR BB| Open rates'!AP32*0.8</f>
        <v>74960</v>
      </c>
      <c r="AQ32" s="43">
        <f>'BAR BB| Open rates'!AQ32*0.8</f>
        <v>74960</v>
      </c>
      <c r="AR32" s="43">
        <f>'BAR BB| Open rates'!AR32*0.8</f>
        <v>77280</v>
      </c>
      <c r="AS32" s="43">
        <f>'BAR BB| Open rates'!AS32*0.8</f>
        <v>74960</v>
      </c>
      <c r="AT32" s="43">
        <f>'BAR BB| Open rates'!AT32*0.8</f>
        <v>77280</v>
      </c>
      <c r="AU32" s="43">
        <f>'BAR BB| Open rates'!AU32*0.8</f>
        <v>74960</v>
      </c>
      <c r="AV32" s="43">
        <f>'BAR BB| Open rates'!AV32*0.8</f>
        <v>96960</v>
      </c>
      <c r="AW32" s="43">
        <f>'BAR BB| Open rates'!AW32*0.8</f>
        <v>72400</v>
      </c>
      <c r="AX32" s="43">
        <f>'BAR BB| Open rates'!AX32*0.8</f>
        <v>57360</v>
      </c>
      <c r="AY32" s="43">
        <f>'BAR BB| Open rates'!AY32*0.8</f>
        <v>54160</v>
      </c>
      <c r="AZ32" s="43">
        <f>'BAR BB| Open rates'!AZ32*0.8</f>
        <v>57360</v>
      </c>
      <c r="BA32" s="43">
        <f>'BAR BB| Open rates'!BA32*0.8</f>
        <v>50160</v>
      </c>
      <c r="BB32" s="43">
        <f>'BAR BB| Open rates'!BB32*0.8</f>
        <v>48560</v>
      </c>
      <c r="BC32" s="43">
        <f>'BAR BB| Open rates'!BC32*0.8</f>
        <v>50160</v>
      </c>
      <c r="BD32" s="43">
        <f>'BAR BB| Open rates'!BD32*0.8</f>
        <v>48560</v>
      </c>
      <c r="BE32" s="43">
        <f>'BAR BB| Open rates'!BE32*0.8</f>
        <v>43600</v>
      </c>
      <c r="BF32" s="43">
        <f>'BAR BB| Open rates'!BF32*0.8</f>
        <v>42240</v>
      </c>
      <c r="BG32" s="43">
        <f>'BAR BB| Open rates'!BG32*0.8</f>
        <v>40640</v>
      </c>
      <c r="BH32" s="43">
        <f>'BAR BB| Open rates'!BH32*0.8</f>
        <v>40640</v>
      </c>
      <c r="BI32" s="43">
        <f>'BAR BB| Open rates'!BI32*0.8</f>
        <v>39840</v>
      </c>
      <c r="BJ32" s="43">
        <f>'BAR BB| Open rates'!BJ32*0.8</f>
        <v>40640</v>
      </c>
      <c r="BK32" s="43">
        <f>'BAR BB| Open rates'!BK32*0.8</f>
        <v>39840</v>
      </c>
      <c r="BL32" s="43">
        <f>'BAR BB| Open rates'!BL32*0.8</f>
        <v>40640</v>
      </c>
    </row>
    <row r="33" spans="1:64" s="36" customFormat="1" ht="31.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s="36" customFormat="1" ht="12.75" customHeight="1" x14ac:dyDescent="0.2">
      <c r="A34" s="237">
        <v>1</v>
      </c>
      <c r="B34" s="43">
        <f>'BAR BB| Open rates'!B34*0.8</f>
        <v>52560</v>
      </c>
      <c r="C34" s="43">
        <f>'BAR BB| Open rates'!C34*0.8</f>
        <v>49360</v>
      </c>
      <c r="D34" s="43">
        <f>'BAR BB| Open rates'!D34*0.8</f>
        <v>49360</v>
      </c>
      <c r="E34" s="43">
        <f>'BAR BB| Open rates'!E34*0.8</f>
        <v>52560</v>
      </c>
      <c r="F34" s="43">
        <f>'BAR BB| Open rates'!F34*0.8</f>
        <v>49360</v>
      </c>
      <c r="G34" s="43">
        <f>'BAR BB| Open rates'!G34*0.8</f>
        <v>49360</v>
      </c>
      <c r="H34" s="43">
        <f>'BAR BB| Open rates'!H34*0.8</f>
        <v>43760</v>
      </c>
      <c r="I34" s="43">
        <f>'BAR BB| Open rates'!I34*0.8</f>
        <v>42000</v>
      </c>
      <c r="J34" s="43">
        <f>'BAR BB| Open rates'!J34*0.8</f>
        <v>40640</v>
      </c>
      <c r="K34" s="43">
        <f>'BAR BB| Open rates'!K34*0.8</f>
        <v>39040</v>
      </c>
      <c r="L34" s="43">
        <f>'BAR BB| Open rates'!L34*0.8</f>
        <v>40640</v>
      </c>
      <c r="M34" s="43">
        <f>'BAR BB| Open rates'!M34*0.8</f>
        <v>39040</v>
      </c>
      <c r="N34" s="43">
        <f>'BAR BB| Open rates'!N34*0.8</f>
        <v>40640</v>
      </c>
      <c r="O34" s="43">
        <f>'BAR BB| Open rates'!O34*0.8</f>
        <v>39040</v>
      </c>
      <c r="P34" s="43">
        <f>'BAR BB| Open rates'!P34*0.8</f>
        <v>40640</v>
      </c>
      <c r="Q34" s="43">
        <f>'BAR BB| Open rates'!Q34*0.8</f>
        <v>39040</v>
      </c>
      <c r="R34" s="43">
        <f>'BAR BB| Open rates'!R34*0.8</f>
        <v>39040</v>
      </c>
      <c r="S34" s="43">
        <f>'BAR BB| Open rates'!S34*0.8</f>
        <v>40640</v>
      </c>
      <c r="T34" s="43">
        <f>'BAR BB| Open rates'!T34*0.8</f>
        <v>39040</v>
      </c>
      <c r="U34" s="43">
        <f>'BAR BB| Open rates'!U34*0.8</f>
        <v>40640</v>
      </c>
      <c r="V34" s="43">
        <f>'BAR BB| Open rates'!V34*0.8</f>
        <v>40640</v>
      </c>
      <c r="W34" s="43">
        <f>'BAR BB| Open rates'!W34*0.8</f>
        <v>43760</v>
      </c>
      <c r="X34" s="43">
        <f>'BAR BB| Open rates'!X34*0.8</f>
        <v>49360</v>
      </c>
      <c r="Y34" s="43">
        <f>'BAR BB| Open rates'!Y34*0.8</f>
        <v>191920</v>
      </c>
      <c r="Z34" s="43">
        <f>'BAR BB| Open rates'!Z34*0.8</f>
        <v>207840</v>
      </c>
      <c r="AA34" s="43">
        <f>'BAR BB| Open rates'!AA34*0.8</f>
        <v>215840</v>
      </c>
      <c r="AB34" s="43">
        <f>'BAR BB| Open rates'!AB34*0.8</f>
        <v>223920</v>
      </c>
      <c r="AC34" s="43">
        <f>'BAR BB| Open rates'!AC34*0.8</f>
        <v>218000</v>
      </c>
      <c r="AD34" s="43">
        <f>'BAR BB| Open rates'!AD34*0.8</f>
        <v>215840</v>
      </c>
      <c r="AE34" s="43">
        <f>'BAR BB| Open rates'!AE34*0.8</f>
        <v>88560</v>
      </c>
      <c r="AF34" s="43">
        <f>'BAR BB| Open rates'!AF34*0.8</f>
        <v>80560</v>
      </c>
      <c r="AG34" s="43">
        <f>'BAR BB| Open rates'!AG34*0.8</f>
        <v>50960</v>
      </c>
      <c r="AH34" s="43">
        <f>'BAR BB| Open rates'!AH34*0.8</f>
        <v>54960</v>
      </c>
      <c r="AI34" s="43">
        <f>'BAR BB| Open rates'!AI34*0.8</f>
        <v>53360</v>
      </c>
      <c r="AJ34" s="43">
        <f>'BAR BB| Open rates'!AJ34*0.8</f>
        <v>50960</v>
      </c>
      <c r="AK34" s="43">
        <f>'BAR BB| Open rates'!AK34*0.8</f>
        <v>53360</v>
      </c>
      <c r="AL34" s="43">
        <f>'BAR BB| Open rates'!AL34*0.8</f>
        <v>50960</v>
      </c>
      <c r="AM34" s="43">
        <f>'BAR BB| Open rates'!AM34*0.8</f>
        <v>53360</v>
      </c>
      <c r="AN34" s="43">
        <f>'BAR BB| Open rates'!AN34*0.8</f>
        <v>58960</v>
      </c>
      <c r="AO34" s="43">
        <f>'BAR BB| Open rates'!AO34*0.8</f>
        <v>61360</v>
      </c>
      <c r="AP34" s="43">
        <f>'BAR BB| Open rates'!AP34*0.8</f>
        <v>80640</v>
      </c>
      <c r="AQ34" s="43">
        <f>'BAR BB| Open rates'!AQ34*0.8</f>
        <v>80640</v>
      </c>
      <c r="AR34" s="43">
        <f>'BAR BB| Open rates'!AR34*0.8</f>
        <v>82960</v>
      </c>
      <c r="AS34" s="43">
        <f>'BAR BB| Open rates'!AS34*0.8</f>
        <v>80640</v>
      </c>
      <c r="AT34" s="43">
        <f>'BAR BB| Open rates'!AT34*0.8</f>
        <v>82960</v>
      </c>
      <c r="AU34" s="43">
        <f>'BAR BB| Open rates'!AU34*0.8</f>
        <v>80640</v>
      </c>
      <c r="AV34" s="43">
        <f>'BAR BB| Open rates'!AV34*0.8</f>
        <v>101760</v>
      </c>
      <c r="AW34" s="43">
        <f>'BAR BB| Open rates'!AW34*0.8</f>
        <v>82880</v>
      </c>
      <c r="AX34" s="43">
        <f>'BAR BB| Open rates'!AX34*0.8</f>
        <v>67840</v>
      </c>
      <c r="AY34" s="43">
        <f>'BAR BB| Open rates'!AY34*0.8</f>
        <v>64640</v>
      </c>
      <c r="AZ34" s="43">
        <f>'BAR BB| Open rates'!AZ34*0.8</f>
        <v>67840</v>
      </c>
      <c r="BA34" s="43">
        <f>'BAR BB| Open rates'!BA34*0.8</f>
        <v>60640</v>
      </c>
      <c r="BB34" s="43">
        <f>'BAR BB| Open rates'!BB34*0.8</f>
        <v>59040</v>
      </c>
      <c r="BC34" s="43">
        <f>'BAR BB| Open rates'!BC34*0.8</f>
        <v>60640</v>
      </c>
      <c r="BD34" s="43">
        <f>'BAR BB| Open rates'!BD34*0.8</f>
        <v>59040</v>
      </c>
      <c r="BE34" s="43">
        <f>'BAR BB| Open rates'!BE34*0.8</f>
        <v>42000</v>
      </c>
      <c r="BF34" s="43">
        <f>'BAR BB| Open rates'!BF34*0.8</f>
        <v>40640</v>
      </c>
      <c r="BG34" s="43">
        <f>'BAR BB| Open rates'!BG34*0.8</f>
        <v>39040</v>
      </c>
      <c r="BH34" s="43">
        <f>'BAR BB| Open rates'!BH34*0.8</f>
        <v>39040</v>
      </c>
      <c r="BI34" s="43">
        <f>'BAR BB| Open rates'!BI34*0.8</f>
        <v>38240</v>
      </c>
      <c r="BJ34" s="43">
        <f>'BAR BB| Open rates'!BJ34*0.8</f>
        <v>39040</v>
      </c>
      <c r="BK34" s="43">
        <f>'BAR BB| Open rates'!BK34*0.8</f>
        <v>38240</v>
      </c>
      <c r="BL34" s="43">
        <f>'BAR BB| Open rates'!BL34*0.8</f>
        <v>39040</v>
      </c>
    </row>
    <row r="35" spans="1:64" s="36" customFormat="1" ht="12.75" customHeight="1" x14ac:dyDescent="0.2">
      <c r="A35" s="237">
        <v>2</v>
      </c>
      <c r="B35" s="43">
        <f>'BAR BB| Open rates'!B35*0.8</f>
        <v>54560</v>
      </c>
      <c r="C35" s="43">
        <f>'BAR BB| Open rates'!C35*0.8</f>
        <v>51360</v>
      </c>
      <c r="D35" s="43">
        <f>'BAR BB| Open rates'!D35*0.8</f>
        <v>51360</v>
      </c>
      <c r="E35" s="43">
        <f>'BAR BB| Open rates'!E35*0.8</f>
        <v>54560</v>
      </c>
      <c r="F35" s="43">
        <f>'BAR BB| Open rates'!F35*0.8</f>
        <v>51360</v>
      </c>
      <c r="G35" s="43">
        <f>'BAR BB| Open rates'!G35*0.8</f>
        <v>51360</v>
      </c>
      <c r="H35" s="43">
        <f>'BAR BB| Open rates'!H35*0.8</f>
        <v>45760</v>
      </c>
      <c r="I35" s="43">
        <f>'BAR BB| Open rates'!I35*0.8</f>
        <v>44000</v>
      </c>
      <c r="J35" s="43">
        <f>'BAR BB| Open rates'!J35*0.8</f>
        <v>42640</v>
      </c>
      <c r="K35" s="43">
        <f>'BAR BB| Open rates'!K35*0.8</f>
        <v>41040</v>
      </c>
      <c r="L35" s="43">
        <f>'BAR BB| Open rates'!L35*0.8</f>
        <v>42640</v>
      </c>
      <c r="M35" s="43">
        <f>'BAR BB| Open rates'!M35*0.8</f>
        <v>41040</v>
      </c>
      <c r="N35" s="43">
        <f>'BAR BB| Open rates'!N35*0.8</f>
        <v>42640</v>
      </c>
      <c r="O35" s="43">
        <f>'BAR BB| Open rates'!O35*0.8</f>
        <v>41040</v>
      </c>
      <c r="P35" s="43">
        <f>'BAR BB| Open rates'!P35*0.8</f>
        <v>42640</v>
      </c>
      <c r="Q35" s="43">
        <f>'BAR BB| Open rates'!Q35*0.8</f>
        <v>41040</v>
      </c>
      <c r="R35" s="43">
        <f>'BAR BB| Open rates'!R35*0.8</f>
        <v>41040</v>
      </c>
      <c r="S35" s="43">
        <f>'BAR BB| Open rates'!S35*0.8</f>
        <v>42640</v>
      </c>
      <c r="T35" s="43">
        <f>'BAR BB| Open rates'!T35*0.8</f>
        <v>41040</v>
      </c>
      <c r="U35" s="43">
        <f>'BAR BB| Open rates'!U35*0.8</f>
        <v>42640</v>
      </c>
      <c r="V35" s="43">
        <f>'BAR BB| Open rates'!V35*0.8</f>
        <v>42640</v>
      </c>
      <c r="W35" s="43">
        <f>'BAR BB| Open rates'!W35*0.8</f>
        <v>45760</v>
      </c>
      <c r="X35" s="43">
        <f>'BAR BB| Open rates'!X35*0.8</f>
        <v>51360</v>
      </c>
      <c r="Y35" s="43">
        <f>'BAR BB| Open rates'!Y35*0.8</f>
        <v>194320</v>
      </c>
      <c r="Z35" s="43">
        <f>'BAR BB| Open rates'!Z35*0.8</f>
        <v>210240</v>
      </c>
      <c r="AA35" s="43">
        <f>'BAR BB| Open rates'!AA35*0.8</f>
        <v>218240</v>
      </c>
      <c r="AB35" s="43">
        <f>'BAR BB| Open rates'!AB35*0.8</f>
        <v>226320</v>
      </c>
      <c r="AC35" s="43">
        <f>'BAR BB| Open rates'!AC35*0.8</f>
        <v>220400</v>
      </c>
      <c r="AD35" s="43">
        <f>'BAR BB| Open rates'!AD35*0.8</f>
        <v>218240</v>
      </c>
      <c r="AE35" s="43">
        <f>'BAR BB| Open rates'!AE35*0.8</f>
        <v>90960</v>
      </c>
      <c r="AF35" s="43">
        <f>'BAR BB| Open rates'!AF35*0.8</f>
        <v>82960</v>
      </c>
      <c r="AG35" s="43">
        <f>'BAR BB| Open rates'!AG35*0.8</f>
        <v>53360</v>
      </c>
      <c r="AH35" s="43">
        <f>'BAR BB| Open rates'!AH35*0.8</f>
        <v>57360</v>
      </c>
      <c r="AI35" s="43">
        <f>'BAR BB| Open rates'!AI35*0.8</f>
        <v>55760</v>
      </c>
      <c r="AJ35" s="43">
        <f>'BAR BB| Open rates'!AJ35*0.8</f>
        <v>53360</v>
      </c>
      <c r="AK35" s="43">
        <f>'BAR BB| Open rates'!AK35*0.8</f>
        <v>55760</v>
      </c>
      <c r="AL35" s="43">
        <f>'BAR BB| Open rates'!AL35*0.8</f>
        <v>53360</v>
      </c>
      <c r="AM35" s="43">
        <f>'BAR BB| Open rates'!AM35*0.8</f>
        <v>55760</v>
      </c>
      <c r="AN35" s="43">
        <f>'BAR BB| Open rates'!AN35*0.8</f>
        <v>61360</v>
      </c>
      <c r="AO35" s="43">
        <f>'BAR BB| Open rates'!AO35*0.8</f>
        <v>63760</v>
      </c>
      <c r="AP35" s="43">
        <f>'BAR BB| Open rates'!AP35*0.8</f>
        <v>83040</v>
      </c>
      <c r="AQ35" s="43">
        <f>'BAR BB| Open rates'!AQ35*0.8</f>
        <v>83040</v>
      </c>
      <c r="AR35" s="43">
        <f>'BAR BB| Open rates'!AR35*0.8</f>
        <v>85360</v>
      </c>
      <c r="AS35" s="43">
        <f>'BAR BB| Open rates'!AS35*0.8</f>
        <v>83040</v>
      </c>
      <c r="AT35" s="43">
        <f>'BAR BB| Open rates'!AT35*0.8</f>
        <v>85360</v>
      </c>
      <c r="AU35" s="43">
        <f>'BAR BB| Open rates'!AU35*0.8</f>
        <v>83040</v>
      </c>
      <c r="AV35" s="43">
        <f>'BAR BB| Open rates'!AV35*0.8</f>
        <v>104160</v>
      </c>
      <c r="AW35" s="43">
        <f>'BAR BB| Open rates'!AW35*0.8</f>
        <v>85280</v>
      </c>
      <c r="AX35" s="43">
        <f>'BAR BB| Open rates'!AX35*0.8</f>
        <v>70240</v>
      </c>
      <c r="AY35" s="43">
        <f>'BAR BB| Open rates'!AY35*0.8</f>
        <v>67040</v>
      </c>
      <c r="AZ35" s="43">
        <f>'BAR BB| Open rates'!AZ35*0.8</f>
        <v>70240</v>
      </c>
      <c r="BA35" s="43">
        <f>'BAR BB| Open rates'!BA35*0.8</f>
        <v>63040</v>
      </c>
      <c r="BB35" s="43">
        <f>'BAR BB| Open rates'!BB35*0.8</f>
        <v>61440</v>
      </c>
      <c r="BC35" s="43">
        <f>'BAR BB| Open rates'!BC35*0.8</f>
        <v>63040</v>
      </c>
      <c r="BD35" s="43">
        <f>'BAR BB| Open rates'!BD35*0.8</f>
        <v>61440</v>
      </c>
      <c r="BE35" s="43">
        <f>'BAR BB| Open rates'!BE35*0.8</f>
        <v>44400</v>
      </c>
      <c r="BF35" s="43">
        <f>'BAR BB| Open rates'!BF35*0.8</f>
        <v>43040</v>
      </c>
      <c r="BG35" s="43">
        <f>'BAR BB| Open rates'!BG35*0.8</f>
        <v>41440</v>
      </c>
      <c r="BH35" s="43">
        <f>'BAR BB| Open rates'!BH35*0.8</f>
        <v>41440</v>
      </c>
      <c r="BI35" s="43">
        <f>'BAR BB| Open rates'!BI35*0.8</f>
        <v>40640</v>
      </c>
      <c r="BJ35" s="43">
        <f>'BAR BB| Open rates'!BJ35*0.8</f>
        <v>41440</v>
      </c>
      <c r="BK35" s="43">
        <f>'BAR BB| Open rates'!BK35*0.8</f>
        <v>40640</v>
      </c>
      <c r="BL35" s="43">
        <f>'BAR BB| Open rates'!BL35*0.8</f>
        <v>41440</v>
      </c>
    </row>
    <row r="36" spans="1:64" s="36" customFormat="1" ht="12.75" customHeight="1" x14ac:dyDescent="0.2">
      <c r="A36" s="237">
        <v>3</v>
      </c>
      <c r="B36" s="43">
        <f>'BAR BB| Open rates'!B36*0.8</f>
        <v>56560</v>
      </c>
      <c r="C36" s="43">
        <f>'BAR BB| Open rates'!C36*0.8</f>
        <v>53360</v>
      </c>
      <c r="D36" s="43">
        <f>'BAR BB| Open rates'!D36*0.8</f>
        <v>53360</v>
      </c>
      <c r="E36" s="43">
        <f>'BAR BB| Open rates'!E36*0.8</f>
        <v>56560</v>
      </c>
      <c r="F36" s="43">
        <f>'BAR BB| Open rates'!F36*0.8</f>
        <v>53360</v>
      </c>
      <c r="G36" s="43">
        <f>'BAR BB| Open rates'!G36*0.8</f>
        <v>53360</v>
      </c>
      <c r="H36" s="43">
        <f>'BAR BB| Open rates'!H36*0.8</f>
        <v>47760</v>
      </c>
      <c r="I36" s="43">
        <f>'BAR BB| Open rates'!I36*0.8</f>
        <v>46000</v>
      </c>
      <c r="J36" s="43">
        <f>'BAR BB| Open rates'!J36*0.8</f>
        <v>44640</v>
      </c>
      <c r="K36" s="43">
        <f>'BAR BB| Open rates'!K36*0.8</f>
        <v>43040</v>
      </c>
      <c r="L36" s="43">
        <f>'BAR BB| Open rates'!L36*0.8</f>
        <v>44640</v>
      </c>
      <c r="M36" s="43">
        <f>'BAR BB| Open rates'!M36*0.8</f>
        <v>43040</v>
      </c>
      <c r="N36" s="43">
        <f>'BAR BB| Open rates'!N36*0.8</f>
        <v>44640</v>
      </c>
      <c r="O36" s="43">
        <f>'BAR BB| Open rates'!O36*0.8</f>
        <v>43040</v>
      </c>
      <c r="P36" s="43">
        <f>'BAR BB| Open rates'!P36*0.8</f>
        <v>44640</v>
      </c>
      <c r="Q36" s="43">
        <f>'BAR BB| Open rates'!Q36*0.8</f>
        <v>43040</v>
      </c>
      <c r="R36" s="43">
        <f>'BAR BB| Open rates'!R36*0.8</f>
        <v>43040</v>
      </c>
      <c r="S36" s="43">
        <f>'BAR BB| Open rates'!S36*0.8</f>
        <v>44640</v>
      </c>
      <c r="T36" s="43">
        <f>'BAR BB| Open rates'!T36*0.8</f>
        <v>43040</v>
      </c>
      <c r="U36" s="43">
        <f>'BAR BB| Open rates'!U36*0.8</f>
        <v>44640</v>
      </c>
      <c r="V36" s="43">
        <f>'BAR BB| Open rates'!V36*0.8</f>
        <v>44640</v>
      </c>
      <c r="W36" s="43">
        <f>'BAR BB| Open rates'!W36*0.8</f>
        <v>47760</v>
      </c>
      <c r="X36" s="43">
        <f>'BAR BB| Open rates'!X36*0.8</f>
        <v>53360</v>
      </c>
      <c r="Y36" s="43">
        <f>'BAR BB| Open rates'!Y36*0.8</f>
        <v>196720</v>
      </c>
      <c r="Z36" s="43">
        <f>'BAR BB| Open rates'!Z36*0.8</f>
        <v>212640</v>
      </c>
      <c r="AA36" s="43">
        <f>'BAR BB| Open rates'!AA36*0.8</f>
        <v>220640</v>
      </c>
      <c r="AB36" s="43">
        <f>'BAR BB| Open rates'!AB36*0.8</f>
        <v>228720</v>
      </c>
      <c r="AC36" s="43">
        <f>'BAR BB| Open rates'!AC36*0.8</f>
        <v>222800</v>
      </c>
      <c r="AD36" s="43">
        <f>'BAR BB| Open rates'!AD36*0.8</f>
        <v>220640</v>
      </c>
      <c r="AE36" s="43">
        <f>'BAR BB| Open rates'!AE36*0.8</f>
        <v>93360</v>
      </c>
      <c r="AF36" s="43">
        <f>'BAR BB| Open rates'!AF36*0.8</f>
        <v>85360</v>
      </c>
      <c r="AG36" s="43">
        <f>'BAR BB| Open rates'!AG36*0.8</f>
        <v>55760</v>
      </c>
      <c r="AH36" s="43">
        <f>'BAR BB| Open rates'!AH36*0.8</f>
        <v>59760</v>
      </c>
      <c r="AI36" s="43">
        <f>'BAR BB| Open rates'!AI36*0.8</f>
        <v>58160</v>
      </c>
      <c r="AJ36" s="43">
        <f>'BAR BB| Open rates'!AJ36*0.8</f>
        <v>55760</v>
      </c>
      <c r="AK36" s="43">
        <f>'BAR BB| Open rates'!AK36*0.8</f>
        <v>58160</v>
      </c>
      <c r="AL36" s="43">
        <f>'BAR BB| Open rates'!AL36*0.8</f>
        <v>55760</v>
      </c>
      <c r="AM36" s="43">
        <f>'BAR BB| Open rates'!AM36*0.8</f>
        <v>58160</v>
      </c>
      <c r="AN36" s="43">
        <f>'BAR BB| Open rates'!AN36*0.8</f>
        <v>63760</v>
      </c>
      <c r="AO36" s="43">
        <f>'BAR BB| Open rates'!AO36*0.8</f>
        <v>66160</v>
      </c>
      <c r="AP36" s="43">
        <f>'BAR BB| Open rates'!AP36*0.8</f>
        <v>85440</v>
      </c>
      <c r="AQ36" s="43">
        <f>'BAR BB| Open rates'!AQ36*0.8</f>
        <v>85440</v>
      </c>
      <c r="AR36" s="43">
        <f>'BAR BB| Open rates'!AR36*0.8</f>
        <v>87760</v>
      </c>
      <c r="AS36" s="43">
        <f>'BAR BB| Open rates'!AS36*0.8</f>
        <v>85440</v>
      </c>
      <c r="AT36" s="43">
        <f>'BAR BB| Open rates'!AT36*0.8</f>
        <v>87760</v>
      </c>
      <c r="AU36" s="43">
        <f>'BAR BB| Open rates'!AU36*0.8</f>
        <v>85440</v>
      </c>
      <c r="AV36" s="43">
        <f>'BAR BB| Open rates'!AV36*0.8</f>
        <v>106560</v>
      </c>
      <c r="AW36" s="43">
        <f>'BAR BB| Open rates'!AW36*0.8</f>
        <v>87680</v>
      </c>
      <c r="AX36" s="43">
        <f>'BAR BB| Open rates'!AX36*0.8</f>
        <v>72640</v>
      </c>
      <c r="AY36" s="43">
        <f>'BAR BB| Open rates'!AY36*0.8</f>
        <v>69440</v>
      </c>
      <c r="AZ36" s="43">
        <f>'BAR BB| Open rates'!AZ36*0.8</f>
        <v>72640</v>
      </c>
      <c r="BA36" s="43">
        <f>'BAR BB| Open rates'!BA36*0.8</f>
        <v>65440</v>
      </c>
      <c r="BB36" s="43">
        <f>'BAR BB| Open rates'!BB36*0.8</f>
        <v>63840</v>
      </c>
      <c r="BC36" s="43">
        <f>'BAR BB| Open rates'!BC36*0.8</f>
        <v>65440</v>
      </c>
      <c r="BD36" s="43">
        <f>'BAR BB| Open rates'!BD36*0.8</f>
        <v>63840</v>
      </c>
      <c r="BE36" s="43">
        <f>'BAR BB| Open rates'!BE36*0.8</f>
        <v>46800</v>
      </c>
      <c r="BF36" s="43">
        <f>'BAR BB| Open rates'!BF36*0.8</f>
        <v>45440</v>
      </c>
      <c r="BG36" s="43">
        <f>'BAR BB| Open rates'!BG36*0.8</f>
        <v>43840</v>
      </c>
      <c r="BH36" s="43">
        <f>'BAR BB| Open rates'!BH36*0.8</f>
        <v>43840</v>
      </c>
      <c r="BI36" s="43">
        <f>'BAR BB| Open rates'!BI36*0.8</f>
        <v>43040</v>
      </c>
      <c r="BJ36" s="43">
        <f>'BAR BB| Open rates'!BJ36*0.8</f>
        <v>43840</v>
      </c>
      <c r="BK36" s="43">
        <f>'BAR BB| Open rates'!BK36*0.8</f>
        <v>43040</v>
      </c>
      <c r="BL36" s="43">
        <f>'BAR BB| Open rates'!BL36*0.8</f>
        <v>43840</v>
      </c>
    </row>
    <row r="37" spans="1:64" s="36" customFormat="1" ht="12.75" customHeight="1" x14ac:dyDescent="0.2">
      <c r="A37" s="237">
        <v>4</v>
      </c>
      <c r="B37" s="43">
        <f>'BAR BB| Open rates'!B37*0.8</f>
        <v>58560</v>
      </c>
      <c r="C37" s="43">
        <f>'BAR BB| Open rates'!C37*0.8</f>
        <v>55360</v>
      </c>
      <c r="D37" s="43">
        <f>'BAR BB| Open rates'!D37*0.8</f>
        <v>55360</v>
      </c>
      <c r="E37" s="43">
        <f>'BAR BB| Open rates'!E37*0.8</f>
        <v>58560</v>
      </c>
      <c r="F37" s="43">
        <f>'BAR BB| Open rates'!F37*0.8</f>
        <v>55360</v>
      </c>
      <c r="G37" s="43">
        <f>'BAR BB| Open rates'!G37*0.8</f>
        <v>55360</v>
      </c>
      <c r="H37" s="43">
        <f>'BAR BB| Open rates'!H37*0.8</f>
        <v>49760</v>
      </c>
      <c r="I37" s="43">
        <f>'BAR BB| Open rates'!I37*0.8</f>
        <v>48000</v>
      </c>
      <c r="J37" s="43">
        <f>'BAR BB| Open rates'!J37*0.8</f>
        <v>46640</v>
      </c>
      <c r="K37" s="43">
        <f>'BAR BB| Open rates'!K37*0.8</f>
        <v>45040</v>
      </c>
      <c r="L37" s="43">
        <f>'BAR BB| Open rates'!L37*0.8</f>
        <v>46640</v>
      </c>
      <c r="M37" s="43">
        <f>'BAR BB| Open rates'!M37*0.8</f>
        <v>45040</v>
      </c>
      <c r="N37" s="43">
        <f>'BAR BB| Open rates'!N37*0.8</f>
        <v>46640</v>
      </c>
      <c r="O37" s="43">
        <f>'BAR BB| Open rates'!O37*0.8</f>
        <v>45040</v>
      </c>
      <c r="P37" s="43">
        <f>'BAR BB| Open rates'!P37*0.8</f>
        <v>46640</v>
      </c>
      <c r="Q37" s="43">
        <f>'BAR BB| Open rates'!Q37*0.8</f>
        <v>45040</v>
      </c>
      <c r="R37" s="43">
        <f>'BAR BB| Open rates'!R37*0.8</f>
        <v>45040</v>
      </c>
      <c r="S37" s="43">
        <f>'BAR BB| Open rates'!S37*0.8</f>
        <v>46640</v>
      </c>
      <c r="T37" s="43">
        <f>'BAR BB| Open rates'!T37*0.8</f>
        <v>45040</v>
      </c>
      <c r="U37" s="43">
        <f>'BAR BB| Open rates'!U37*0.8</f>
        <v>46640</v>
      </c>
      <c r="V37" s="43">
        <f>'BAR BB| Open rates'!V37*0.8</f>
        <v>46640</v>
      </c>
      <c r="W37" s="43">
        <f>'BAR BB| Open rates'!W37*0.8</f>
        <v>49760</v>
      </c>
      <c r="X37" s="43">
        <f>'BAR BB| Open rates'!X37*0.8</f>
        <v>55360</v>
      </c>
      <c r="Y37" s="43">
        <f>'BAR BB| Open rates'!Y37*0.8</f>
        <v>199120</v>
      </c>
      <c r="Z37" s="43">
        <f>'BAR BB| Open rates'!Z37*0.8</f>
        <v>215040</v>
      </c>
      <c r="AA37" s="43">
        <f>'BAR BB| Open rates'!AA37*0.8</f>
        <v>223040</v>
      </c>
      <c r="AB37" s="43">
        <f>'BAR BB| Open rates'!AB37*0.8</f>
        <v>231120</v>
      </c>
      <c r="AC37" s="43">
        <f>'BAR BB| Open rates'!AC37*0.8</f>
        <v>225200</v>
      </c>
      <c r="AD37" s="43">
        <f>'BAR BB| Open rates'!AD37*0.8</f>
        <v>223040</v>
      </c>
      <c r="AE37" s="43">
        <f>'BAR BB| Open rates'!AE37*0.8</f>
        <v>95760</v>
      </c>
      <c r="AF37" s="43">
        <f>'BAR BB| Open rates'!AF37*0.8</f>
        <v>87760</v>
      </c>
      <c r="AG37" s="43">
        <f>'BAR BB| Open rates'!AG37*0.8</f>
        <v>58160</v>
      </c>
      <c r="AH37" s="43">
        <f>'BAR BB| Open rates'!AH37*0.8</f>
        <v>62160</v>
      </c>
      <c r="AI37" s="43">
        <f>'BAR BB| Open rates'!AI37*0.8</f>
        <v>60560</v>
      </c>
      <c r="AJ37" s="43">
        <f>'BAR BB| Open rates'!AJ37*0.8</f>
        <v>58160</v>
      </c>
      <c r="AK37" s="43">
        <f>'BAR BB| Open rates'!AK37*0.8</f>
        <v>60560</v>
      </c>
      <c r="AL37" s="43">
        <f>'BAR BB| Open rates'!AL37*0.8</f>
        <v>58160</v>
      </c>
      <c r="AM37" s="43">
        <f>'BAR BB| Open rates'!AM37*0.8</f>
        <v>60560</v>
      </c>
      <c r="AN37" s="43">
        <f>'BAR BB| Open rates'!AN37*0.8</f>
        <v>66160</v>
      </c>
      <c r="AO37" s="43">
        <f>'BAR BB| Open rates'!AO37*0.8</f>
        <v>68560</v>
      </c>
      <c r="AP37" s="43">
        <f>'BAR BB| Open rates'!AP37*0.8</f>
        <v>87840</v>
      </c>
      <c r="AQ37" s="43">
        <f>'BAR BB| Open rates'!AQ37*0.8</f>
        <v>87840</v>
      </c>
      <c r="AR37" s="43">
        <f>'BAR BB| Open rates'!AR37*0.8</f>
        <v>90160</v>
      </c>
      <c r="AS37" s="43">
        <f>'BAR BB| Open rates'!AS37*0.8</f>
        <v>87840</v>
      </c>
      <c r="AT37" s="43">
        <f>'BAR BB| Open rates'!AT37*0.8</f>
        <v>90160</v>
      </c>
      <c r="AU37" s="43">
        <f>'BAR BB| Open rates'!AU37*0.8</f>
        <v>87840</v>
      </c>
      <c r="AV37" s="43">
        <f>'BAR BB| Open rates'!AV37*0.8</f>
        <v>108960</v>
      </c>
      <c r="AW37" s="43">
        <f>'BAR BB| Open rates'!AW37*0.8</f>
        <v>90080</v>
      </c>
      <c r="AX37" s="43">
        <f>'BAR BB| Open rates'!AX37*0.8</f>
        <v>75040</v>
      </c>
      <c r="AY37" s="43">
        <f>'BAR BB| Open rates'!AY37*0.8</f>
        <v>71840</v>
      </c>
      <c r="AZ37" s="43">
        <f>'BAR BB| Open rates'!AZ37*0.8</f>
        <v>75040</v>
      </c>
      <c r="BA37" s="43">
        <f>'BAR BB| Open rates'!BA37*0.8</f>
        <v>67840</v>
      </c>
      <c r="BB37" s="43">
        <f>'BAR BB| Open rates'!BB37*0.8</f>
        <v>66240</v>
      </c>
      <c r="BC37" s="43">
        <f>'BAR BB| Open rates'!BC37*0.8</f>
        <v>67840</v>
      </c>
      <c r="BD37" s="43">
        <f>'BAR BB| Open rates'!BD37*0.8</f>
        <v>66240</v>
      </c>
      <c r="BE37" s="43">
        <f>'BAR BB| Open rates'!BE37*0.8</f>
        <v>49200</v>
      </c>
      <c r="BF37" s="43">
        <f>'BAR BB| Open rates'!BF37*0.8</f>
        <v>47840</v>
      </c>
      <c r="BG37" s="43">
        <f>'BAR BB| Open rates'!BG37*0.8</f>
        <v>46240</v>
      </c>
      <c r="BH37" s="43">
        <f>'BAR BB| Open rates'!BH37*0.8</f>
        <v>46240</v>
      </c>
      <c r="BI37" s="43">
        <f>'BAR BB| Open rates'!BI37*0.8</f>
        <v>45440</v>
      </c>
      <c r="BJ37" s="43">
        <f>'BAR BB| Open rates'!BJ37*0.8</f>
        <v>46240</v>
      </c>
      <c r="BK37" s="43">
        <f>'BAR BB| Open rates'!BK37*0.8</f>
        <v>45440</v>
      </c>
      <c r="BL37" s="43">
        <f>'BAR BB| Open rates'!BL37*0.8</f>
        <v>46240</v>
      </c>
    </row>
    <row r="38" spans="1:64" s="36" customFormat="1" ht="12.75" customHeight="1" x14ac:dyDescent="0.2">
      <c r="A38" s="237">
        <v>5</v>
      </c>
      <c r="B38" s="43">
        <f>'BAR BB| Open rates'!B38*0.8</f>
        <v>60560</v>
      </c>
      <c r="C38" s="43">
        <f>'BAR BB| Open rates'!C38*0.8</f>
        <v>57360</v>
      </c>
      <c r="D38" s="43">
        <f>'BAR BB| Open rates'!D38*0.8</f>
        <v>57360</v>
      </c>
      <c r="E38" s="43">
        <f>'BAR BB| Open rates'!E38*0.8</f>
        <v>60560</v>
      </c>
      <c r="F38" s="43">
        <f>'BAR BB| Open rates'!F38*0.8</f>
        <v>57360</v>
      </c>
      <c r="G38" s="43">
        <f>'BAR BB| Open rates'!G38*0.8</f>
        <v>57360</v>
      </c>
      <c r="H38" s="43">
        <f>'BAR BB| Open rates'!H38*0.8</f>
        <v>51760</v>
      </c>
      <c r="I38" s="43">
        <f>'BAR BB| Open rates'!I38*0.8</f>
        <v>50000</v>
      </c>
      <c r="J38" s="43">
        <f>'BAR BB| Open rates'!J38*0.8</f>
        <v>48640</v>
      </c>
      <c r="K38" s="43">
        <f>'BAR BB| Open rates'!K38*0.8</f>
        <v>47040</v>
      </c>
      <c r="L38" s="43">
        <f>'BAR BB| Open rates'!L38*0.8</f>
        <v>48640</v>
      </c>
      <c r="M38" s="43">
        <f>'BAR BB| Open rates'!M38*0.8</f>
        <v>47040</v>
      </c>
      <c r="N38" s="43">
        <f>'BAR BB| Open rates'!N38*0.8</f>
        <v>48640</v>
      </c>
      <c r="O38" s="43">
        <f>'BAR BB| Open rates'!O38*0.8</f>
        <v>47040</v>
      </c>
      <c r="P38" s="43">
        <f>'BAR BB| Open rates'!P38*0.8</f>
        <v>48640</v>
      </c>
      <c r="Q38" s="43">
        <f>'BAR BB| Open rates'!Q38*0.8</f>
        <v>47040</v>
      </c>
      <c r="R38" s="43">
        <f>'BAR BB| Open rates'!R38*0.8</f>
        <v>47040</v>
      </c>
      <c r="S38" s="43">
        <f>'BAR BB| Open rates'!S38*0.8</f>
        <v>48640</v>
      </c>
      <c r="T38" s="43">
        <f>'BAR BB| Open rates'!T38*0.8</f>
        <v>47040</v>
      </c>
      <c r="U38" s="43">
        <f>'BAR BB| Open rates'!U38*0.8</f>
        <v>48640</v>
      </c>
      <c r="V38" s="43">
        <f>'BAR BB| Open rates'!V38*0.8</f>
        <v>48640</v>
      </c>
      <c r="W38" s="43">
        <f>'BAR BB| Open rates'!W38*0.8</f>
        <v>51760</v>
      </c>
      <c r="X38" s="43">
        <f>'BAR BB| Open rates'!X38*0.8</f>
        <v>57360</v>
      </c>
      <c r="Y38" s="43">
        <f>'BAR BB| Open rates'!Y38*0.8</f>
        <v>201520</v>
      </c>
      <c r="Z38" s="43">
        <f>'BAR BB| Open rates'!Z38*0.8</f>
        <v>217440</v>
      </c>
      <c r="AA38" s="43">
        <f>'BAR BB| Open rates'!AA38*0.8</f>
        <v>225440</v>
      </c>
      <c r="AB38" s="43">
        <f>'BAR BB| Open rates'!AB38*0.8</f>
        <v>233520</v>
      </c>
      <c r="AC38" s="43">
        <f>'BAR BB| Open rates'!AC38*0.8</f>
        <v>227600</v>
      </c>
      <c r="AD38" s="43">
        <f>'BAR BB| Open rates'!AD38*0.8</f>
        <v>225440</v>
      </c>
      <c r="AE38" s="43">
        <f>'BAR BB| Open rates'!AE38*0.8</f>
        <v>98160</v>
      </c>
      <c r="AF38" s="43">
        <f>'BAR BB| Open rates'!AF38*0.8</f>
        <v>90160</v>
      </c>
      <c r="AG38" s="43">
        <f>'BAR BB| Open rates'!AG38*0.8</f>
        <v>60560</v>
      </c>
      <c r="AH38" s="43">
        <f>'BAR BB| Open rates'!AH38*0.8</f>
        <v>64560</v>
      </c>
      <c r="AI38" s="43">
        <f>'BAR BB| Open rates'!AI38*0.8</f>
        <v>62960</v>
      </c>
      <c r="AJ38" s="43">
        <f>'BAR BB| Open rates'!AJ38*0.8</f>
        <v>60560</v>
      </c>
      <c r="AK38" s="43">
        <f>'BAR BB| Open rates'!AK38*0.8</f>
        <v>62960</v>
      </c>
      <c r="AL38" s="43">
        <f>'BAR BB| Open rates'!AL38*0.8</f>
        <v>60560</v>
      </c>
      <c r="AM38" s="43">
        <f>'BAR BB| Open rates'!AM38*0.8</f>
        <v>62960</v>
      </c>
      <c r="AN38" s="43">
        <f>'BAR BB| Open rates'!AN38*0.8</f>
        <v>68560</v>
      </c>
      <c r="AO38" s="43">
        <f>'BAR BB| Open rates'!AO38*0.8</f>
        <v>70960</v>
      </c>
      <c r="AP38" s="43">
        <f>'BAR BB| Open rates'!AP38*0.8</f>
        <v>90240</v>
      </c>
      <c r="AQ38" s="43">
        <f>'BAR BB| Open rates'!AQ38*0.8</f>
        <v>90240</v>
      </c>
      <c r="AR38" s="43">
        <f>'BAR BB| Open rates'!AR38*0.8</f>
        <v>92560</v>
      </c>
      <c r="AS38" s="43">
        <f>'BAR BB| Open rates'!AS38*0.8</f>
        <v>90240</v>
      </c>
      <c r="AT38" s="43">
        <f>'BAR BB| Open rates'!AT38*0.8</f>
        <v>92560</v>
      </c>
      <c r="AU38" s="43">
        <f>'BAR BB| Open rates'!AU38*0.8</f>
        <v>90240</v>
      </c>
      <c r="AV38" s="43">
        <f>'BAR BB| Open rates'!AV38*0.8</f>
        <v>111360</v>
      </c>
      <c r="AW38" s="43">
        <f>'BAR BB| Open rates'!AW38*0.8</f>
        <v>92480</v>
      </c>
      <c r="AX38" s="43">
        <f>'BAR BB| Open rates'!AX38*0.8</f>
        <v>77440</v>
      </c>
      <c r="AY38" s="43">
        <f>'BAR BB| Open rates'!AY38*0.8</f>
        <v>74240</v>
      </c>
      <c r="AZ38" s="43">
        <f>'BAR BB| Open rates'!AZ38*0.8</f>
        <v>77440</v>
      </c>
      <c r="BA38" s="43">
        <f>'BAR BB| Open rates'!BA38*0.8</f>
        <v>70240</v>
      </c>
      <c r="BB38" s="43">
        <f>'BAR BB| Open rates'!BB38*0.8</f>
        <v>68640</v>
      </c>
      <c r="BC38" s="43">
        <f>'BAR BB| Open rates'!BC38*0.8</f>
        <v>70240</v>
      </c>
      <c r="BD38" s="43">
        <f>'BAR BB| Open rates'!BD38*0.8</f>
        <v>68640</v>
      </c>
      <c r="BE38" s="43">
        <f>'BAR BB| Open rates'!BE38*0.8</f>
        <v>51600</v>
      </c>
      <c r="BF38" s="43">
        <f>'BAR BB| Open rates'!BF38*0.8</f>
        <v>50240</v>
      </c>
      <c r="BG38" s="43">
        <f>'BAR BB| Open rates'!BG38*0.8</f>
        <v>48640</v>
      </c>
      <c r="BH38" s="43">
        <f>'BAR BB| Open rates'!BH38*0.8</f>
        <v>48640</v>
      </c>
      <c r="BI38" s="43">
        <f>'BAR BB| Open rates'!BI38*0.8</f>
        <v>47840</v>
      </c>
      <c r="BJ38" s="43">
        <f>'BAR BB| Open rates'!BJ38*0.8</f>
        <v>48640</v>
      </c>
      <c r="BK38" s="43">
        <f>'BAR BB| Open rates'!BK38*0.8</f>
        <v>47840</v>
      </c>
      <c r="BL38" s="43">
        <f>'BAR BB| Open rates'!BL38*0.8</f>
        <v>48640</v>
      </c>
    </row>
    <row r="39" spans="1:64" s="36" customFormat="1" ht="12.75" customHeight="1" x14ac:dyDescent="0.2">
      <c r="A39" s="237">
        <v>6</v>
      </c>
      <c r="B39" s="43">
        <f>'BAR BB| Open rates'!B39*0.8</f>
        <v>62560</v>
      </c>
      <c r="C39" s="43">
        <f>'BAR BB| Open rates'!C39*0.8</f>
        <v>59360</v>
      </c>
      <c r="D39" s="43">
        <f>'BAR BB| Open rates'!D39*0.8</f>
        <v>59360</v>
      </c>
      <c r="E39" s="43">
        <f>'BAR BB| Open rates'!E39*0.8</f>
        <v>62560</v>
      </c>
      <c r="F39" s="43">
        <f>'BAR BB| Open rates'!F39*0.8</f>
        <v>59360</v>
      </c>
      <c r="G39" s="43">
        <f>'BAR BB| Open rates'!G39*0.8</f>
        <v>59360</v>
      </c>
      <c r="H39" s="43">
        <f>'BAR BB| Open rates'!H39*0.8</f>
        <v>53760</v>
      </c>
      <c r="I39" s="43">
        <f>'BAR BB| Open rates'!I39*0.8</f>
        <v>52000</v>
      </c>
      <c r="J39" s="43">
        <f>'BAR BB| Open rates'!J39*0.8</f>
        <v>50640</v>
      </c>
      <c r="K39" s="43">
        <f>'BAR BB| Open rates'!K39*0.8</f>
        <v>49040</v>
      </c>
      <c r="L39" s="43">
        <f>'BAR BB| Open rates'!L39*0.8</f>
        <v>50640</v>
      </c>
      <c r="M39" s="43">
        <f>'BAR BB| Open rates'!M39*0.8</f>
        <v>49040</v>
      </c>
      <c r="N39" s="43">
        <f>'BAR BB| Open rates'!N39*0.8</f>
        <v>50640</v>
      </c>
      <c r="O39" s="43">
        <f>'BAR BB| Open rates'!O39*0.8</f>
        <v>49040</v>
      </c>
      <c r="P39" s="43">
        <f>'BAR BB| Open rates'!P39*0.8</f>
        <v>50640</v>
      </c>
      <c r="Q39" s="43">
        <f>'BAR BB| Open rates'!Q39*0.8</f>
        <v>49040</v>
      </c>
      <c r="R39" s="43">
        <f>'BAR BB| Open rates'!R39*0.8</f>
        <v>49040</v>
      </c>
      <c r="S39" s="43">
        <f>'BAR BB| Open rates'!S39*0.8</f>
        <v>50640</v>
      </c>
      <c r="T39" s="43">
        <f>'BAR BB| Open rates'!T39*0.8</f>
        <v>49040</v>
      </c>
      <c r="U39" s="43">
        <f>'BAR BB| Open rates'!U39*0.8</f>
        <v>50640</v>
      </c>
      <c r="V39" s="43">
        <f>'BAR BB| Open rates'!V39*0.8</f>
        <v>50640</v>
      </c>
      <c r="W39" s="43">
        <f>'BAR BB| Open rates'!W39*0.8</f>
        <v>53760</v>
      </c>
      <c r="X39" s="43">
        <f>'BAR BB| Open rates'!X39*0.8</f>
        <v>59360</v>
      </c>
      <c r="Y39" s="43">
        <f>'BAR BB| Open rates'!Y39*0.8</f>
        <v>203920</v>
      </c>
      <c r="Z39" s="43">
        <f>'BAR BB| Open rates'!Z39*0.8</f>
        <v>219840</v>
      </c>
      <c r="AA39" s="43">
        <f>'BAR BB| Open rates'!AA39*0.8</f>
        <v>227840</v>
      </c>
      <c r="AB39" s="43">
        <f>'BAR BB| Open rates'!AB39*0.8</f>
        <v>235920</v>
      </c>
      <c r="AC39" s="43">
        <f>'BAR BB| Open rates'!AC39*0.8</f>
        <v>230000</v>
      </c>
      <c r="AD39" s="43">
        <f>'BAR BB| Open rates'!AD39*0.8</f>
        <v>227840</v>
      </c>
      <c r="AE39" s="43">
        <f>'BAR BB| Open rates'!AE39*0.8</f>
        <v>100560</v>
      </c>
      <c r="AF39" s="43">
        <f>'BAR BB| Open rates'!AF39*0.8</f>
        <v>92560</v>
      </c>
      <c r="AG39" s="43">
        <f>'BAR BB| Open rates'!AG39*0.8</f>
        <v>62960</v>
      </c>
      <c r="AH39" s="43">
        <f>'BAR BB| Open rates'!AH39*0.8</f>
        <v>66960</v>
      </c>
      <c r="AI39" s="43">
        <f>'BAR BB| Open rates'!AI39*0.8</f>
        <v>65360</v>
      </c>
      <c r="AJ39" s="43">
        <f>'BAR BB| Open rates'!AJ39*0.8</f>
        <v>62960</v>
      </c>
      <c r="AK39" s="43">
        <f>'BAR BB| Open rates'!AK39*0.8</f>
        <v>65360</v>
      </c>
      <c r="AL39" s="43">
        <f>'BAR BB| Open rates'!AL39*0.8</f>
        <v>62960</v>
      </c>
      <c r="AM39" s="43">
        <f>'BAR BB| Open rates'!AM39*0.8</f>
        <v>65360</v>
      </c>
      <c r="AN39" s="43">
        <f>'BAR BB| Open rates'!AN39*0.8</f>
        <v>70960</v>
      </c>
      <c r="AO39" s="43">
        <f>'BAR BB| Open rates'!AO39*0.8</f>
        <v>73360</v>
      </c>
      <c r="AP39" s="43">
        <f>'BAR BB| Open rates'!AP39*0.8</f>
        <v>92640</v>
      </c>
      <c r="AQ39" s="43">
        <f>'BAR BB| Open rates'!AQ39*0.8</f>
        <v>92640</v>
      </c>
      <c r="AR39" s="43">
        <f>'BAR BB| Open rates'!AR39*0.8</f>
        <v>94960</v>
      </c>
      <c r="AS39" s="43">
        <f>'BAR BB| Open rates'!AS39*0.8</f>
        <v>92640</v>
      </c>
      <c r="AT39" s="43">
        <f>'BAR BB| Open rates'!AT39*0.8</f>
        <v>94960</v>
      </c>
      <c r="AU39" s="43">
        <f>'BAR BB| Open rates'!AU39*0.8</f>
        <v>92640</v>
      </c>
      <c r="AV39" s="43">
        <f>'BAR BB| Open rates'!AV39*0.8</f>
        <v>113760</v>
      </c>
      <c r="AW39" s="43">
        <f>'BAR BB| Open rates'!AW39*0.8</f>
        <v>94880</v>
      </c>
      <c r="AX39" s="43">
        <f>'BAR BB| Open rates'!AX39*0.8</f>
        <v>79840</v>
      </c>
      <c r="AY39" s="43">
        <f>'BAR BB| Open rates'!AY39*0.8</f>
        <v>76640</v>
      </c>
      <c r="AZ39" s="43">
        <f>'BAR BB| Open rates'!AZ39*0.8</f>
        <v>79840</v>
      </c>
      <c r="BA39" s="43">
        <f>'BAR BB| Open rates'!BA39*0.8</f>
        <v>72640</v>
      </c>
      <c r="BB39" s="43">
        <f>'BAR BB| Open rates'!BB39*0.8</f>
        <v>71040</v>
      </c>
      <c r="BC39" s="43">
        <f>'BAR BB| Open rates'!BC39*0.8</f>
        <v>72640</v>
      </c>
      <c r="BD39" s="43">
        <f>'BAR BB| Open rates'!BD39*0.8</f>
        <v>71040</v>
      </c>
      <c r="BE39" s="43">
        <f>'BAR BB| Open rates'!BE39*0.8</f>
        <v>54000</v>
      </c>
      <c r="BF39" s="43">
        <f>'BAR BB| Open rates'!BF39*0.8</f>
        <v>52640</v>
      </c>
      <c r="BG39" s="43">
        <f>'BAR BB| Open rates'!BG39*0.8</f>
        <v>51040</v>
      </c>
      <c r="BH39" s="43">
        <f>'BAR BB| Open rates'!BH39*0.8</f>
        <v>51040</v>
      </c>
      <c r="BI39" s="43">
        <f>'BAR BB| Open rates'!BI39*0.8</f>
        <v>50240</v>
      </c>
      <c r="BJ39" s="43">
        <f>'BAR BB| Open rates'!BJ39*0.8</f>
        <v>51040</v>
      </c>
      <c r="BK39" s="43">
        <f>'BAR BB| Open rates'!BK39*0.8</f>
        <v>50240</v>
      </c>
      <c r="BL39" s="43">
        <f>'BAR BB| Open rates'!BL39*0.8</f>
        <v>51040</v>
      </c>
    </row>
    <row r="40" spans="1:64" s="36" customFormat="1" ht="32.2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s="36" customFormat="1" ht="12.75" customHeight="1" x14ac:dyDescent="0.2">
      <c r="A41" s="237">
        <v>1</v>
      </c>
      <c r="B41" s="43">
        <f>'BAR BB| Open rates'!B41*0.8</f>
        <v>58720</v>
      </c>
      <c r="C41" s="43">
        <f>'BAR BB| Open rates'!C41*0.8</f>
        <v>55520</v>
      </c>
      <c r="D41" s="43">
        <f>'BAR BB| Open rates'!D41*0.8</f>
        <v>55520</v>
      </c>
      <c r="E41" s="43">
        <f>'BAR BB| Open rates'!E41*0.8</f>
        <v>58720</v>
      </c>
      <c r="F41" s="43">
        <f>'BAR BB| Open rates'!F41*0.8</f>
        <v>55520</v>
      </c>
      <c r="G41" s="43">
        <f>'BAR BB| Open rates'!G41*0.8</f>
        <v>55520</v>
      </c>
      <c r="H41" s="43">
        <f>'BAR BB| Open rates'!H41*0.8</f>
        <v>49920</v>
      </c>
      <c r="I41" s="43">
        <f>'BAR BB| Open rates'!I41*0.8</f>
        <v>48160</v>
      </c>
      <c r="J41" s="43">
        <f>'BAR BB| Open rates'!J41*0.8</f>
        <v>46800</v>
      </c>
      <c r="K41" s="43">
        <f>'BAR BB| Open rates'!K41*0.8</f>
        <v>45200</v>
      </c>
      <c r="L41" s="43">
        <f>'BAR BB| Open rates'!L41*0.8</f>
        <v>46800</v>
      </c>
      <c r="M41" s="43">
        <f>'BAR BB| Open rates'!M41*0.8</f>
        <v>45200</v>
      </c>
      <c r="N41" s="43">
        <f>'BAR BB| Open rates'!N41*0.8</f>
        <v>46800</v>
      </c>
      <c r="O41" s="43">
        <f>'BAR BB| Open rates'!O41*0.8</f>
        <v>45200</v>
      </c>
      <c r="P41" s="43">
        <f>'BAR BB| Open rates'!P41*0.8</f>
        <v>46800</v>
      </c>
      <c r="Q41" s="43">
        <f>'BAR BB| Open rates'!Q41*0.8</f>
        <v>45200</v>
      </c>
      <c r="R41" s="43">
        <f>'BAR BB| Open rates'!R41*0.8</f>
        <v>45200</v>
      </c>
      <c r="S41" s="43">
        <f>'BAR BB| Open rates'!S41*0.8</f>
        <v>46800</v>
      </c>
      <c r="T41" s="43">
        <f>'BAR BB| Open rates'!T41*0.8</f>
        <v>45200</v>
      </c>
      <c r="U41" s="43">
        <f>'BAR BB| Open rates'!U41*0.8</f>
        <v>46800</v>
      </c>
      <c r="V41" s="43">
        <f>'BAR BB| Open rates'!V41*0.8</f>
        <v>46800</v>
      </c>
      <c r="W41" s="43">
        <f>'BAR BB| Open rates'!W41*0.8</f>
        <v>49920</v>
      </c>
      <c r="X41" s="43">
        <f>'BAR BB| Open rates'!X41*0.8</f>
        <v>55520</v>
      </c>
      <c r="Y41" s="43">
        <f>'BAR BB| Open rates'!Y41*0.8</f>
        <v>199920</v>
      </c>
      <c r="Z41" s="43">
        <f>'BAR BB| Open rates'!Z41*0.8</f>
        <v>215840</v>
      </c>
      <c r="AA41" s="43">
        <f>'BAR BB| Open rates'!AA41*0.8</f>
        <v>223840</v>
      </c>
      <c r="AB41" s="43">
        <f>'BAR BB| Open rates'!AB41*0.8</f>
        <v>231920</v>
      </c>
      <c r="AC41" s="43">
        <f>'BAR BB| Open rates'!AC41*0.8</f>
        <v>226000</v>
      </c>
      <c r="AD41" s="43">
        <f>'BAR BB| Open rates'!AD41*0.8</f>
        <v>223840</v>
      </c>
      <c r="AE41" s="43">
        <f>'BAR BB| Open rates'!AE41*0.8</f>
        <v>92560</v>
      </c>
      <c r="AF41" s="43">
        <f>'BAR BB| Open rates'!AF41*0.8</f>
        <v>84560</v>
      </c>
      <c r="AG41" s="43">
        <f>'BAR BB| Open rates'!AG41*0.8</f>
        <v>54960</v>
      </c>
      <c r="AH41" s="43">
        <f>'BAR BB| Open rates'!AH41*0.8</f>
        <v>58960</v>
      </c>
      <c r="AI41" s="43">
        <f>'BAR BB| Open rates'!AI41*0.8</f>
        <v>57360</v>
      </c>
      <c r="AJ41" s="43">
        <f>'BAR BB| Open rates'!AJ41*0.8</f>
        <v>54960</v>
      </c>
      <c r="AK41" s="43">
        <f>'BAR BB| Open rates'!AK41*0.8</f>
        <v>57360</v>
      </c>
      <c r="AL41" s="43">
        <f>'BAR BB| Open rates'!AL41*0.8</f>
        <v>54960</v>
      </c>
      <c r="AM41" s="43">
        <f>'BAR BB| Open rates'!AM41*0.8</f>
        <v>57360</v>
      </c>
      <c r="AN41" s="43">
        <f>'BAR BB| Open rates'!AN41*0.8</f>
        <v>62960</v>
      </c>
      <c r="AO41" s="43">
        <f>'BAR BB| Open rates'!AO41*0.8</f>
        <v>65360</v>
      </c>
      <c r="AP41" s="43">
        <f>'BAR BB| Open rates'!AP41*0.8</f>
        <v>112640</v>
      </c>
      <c r="AQ41" s="43">
        <f>'BAR BB| Open rates'!AQ41*0.8</f>
        <v>112640</v>
      </c>
      <c r="AR41" s="43">
        <f>'BAR BB| Open rates'!AR41*0.8</f>
        <v>114960</v>
      </c>
      <c r="AS41" s="43">
        <f>'BAR BB| Open rates'!AS41*0.8</f>
        <v>112640</v>
      </c>
      <c r="AT41" s="43">
        <f>'BAR BB| Open rates'!AT41*0.8</f>
        <v>114960</v>
      </c>
      <c r="AU41" s="43">
        <f>'BAR BB| Open rates'!AU41*0.8</f>
        <v>112640</v>
      </c>
      <c r="AV41" s="43">
        <f>'BAR BB| Open rates'!AV41*0.8</f>
        <v>101760</v>
      </c>
      <c r="AW41" s="43">
        <f>'BAR BB| Open rates'!AW41*0.8</f>
        <v>98880</v>
      </c>
      <c r="AX41" s="43">
        <f>'BAR BB| Open rates'!AX41*0.8</f>
        <v>83840</v>
      </c>
      <c r="AY41" s="43">
        <f>'BAR BB| Open rates'!AY41*0.8</f>
        <v>80640</v>
      </c>
      <c r="AZ41" s="43">
        <f>'BAR BB| Open rates'!AZ41*0.8</f>
        <v>83840</v>
      </c>
      <c r="BA41" s="43">
        <f>'BAR BB| Open rates'!BA41*0.8</f>
        <v>76640</v>
      </c>
      <c r="BB41" s="43">
        <f>'BAR BB| Open rates'!BB41*0.8</f>
        <v>75040</v>
      </c>
      <c r="BC41" s="43">
        <f>'BAR BB| Open rates'!BC41*0.8</f>
        <v>76640</v>
      </c>
      <c r="BD41" s="43">
        <f>'BAR BB| Open rates'!BD41*0.8</f>
        <v>75040</v>
      </c>
      <c r="BE41" s="43">
        <f>'BAR BB| Open rates'!BE41*0.8</f>
        <v>65280</v>
      </c>
      <c r="BF41" s="43">
        <f>'BAR BB| Open rates'!BF41*0.8</f>
        <v>63920</v>
      </c>
      <c r="BG41" s="43">
        <f>'BAR BB| Open rates'!BG41*0.8</f>
        <v>62320</v>
      </c>
      <c r="BH41" s="43">
        <f>'BAR BB| Open rates'!BH41*0.8</f>
        <v>62320</v>
      </c>
      <c r="BI41" s="43">
        <f>'BAR BB| Open rates'!BI41*0.8</f>
        <v>61520</v>
      </c>
      <c r="BJ41" s="43">
        <f>'BAR BB| Open rates'!BJ41*0.8</f>
        <v>62320</v>
      </c>
      <c r="BK41" s="43">
        <f>'BAR BB| Open rates'!BK41*0.8</f>
        <v>61520</v>
      </c>
      <c r="BL41" s="43">
        <f>'BAR BB| Open rates'!BL41*0.8</f>
        <v>62320</v>
      </c>
    </row>
    <row r="42" spans="1:64" s="36" customFormat="1" ht="12.75" customHeight="1" x14ac:dyDescent="0.2">
      <c r="A42" s="237">
        <v>2</v>
      </c>
      <c r="B42" s="43">
        <f>'BAR BB| Open rates'!B42*0.8</f>
        <v>60720</v>
      </c>
      <c r="C42" s="43">
        <f>'BAR BB| Open rates'!C42*0.8</f>
        <v>57520</v>
      </c>
      <c r="D42" s="43">
        <f>'BAR BB| Open rates'!D42*0.8</f>
        <v>57520</v>
      </c>
      <c r="E42" s="43">
        <f>'BAR BB| Open rates'!E42*0.8</f>
        <v>60720</v>
      </c>
      <c r="F42" s="43">
        <f>'BAR BB| Open rates'!F42*0.8</f>
        <v>57520</v>
      </c>
      <c r="G42" s="43">
        <f>'BAR BB| Open rates'!G42*0.8</f>
        <v>57520</v>
      </c>
      <c r="H42" s="43">
        <f>'BAR BB| Open rates'!H42*0.8</f>
        <v>51920</v>
      </c>
      <c r="I42" s="43">
        <f>'BAR BB| Open rates'!I42*0.8</f>
        <v>50160</v>
      </c>
      <c r="J42" s="43">
        <f>'BAR BB| Open rates'!J42*0.8</f>
        <v>48800</v>
      </c>
      <c r="K42" s="43">
        <f>'BAR BB| Open rates'!K42*0.8</f>
        <v>47200</v>
      </c>
      <c r="L42" s="43">
        <f>'BAR BB| Open rates'!L42*0.8</f>
        <v>48800</v>
      </c>
      <c r="M42" s="43">
        <f>'BAR BB| Open rates'!M42*0.8</f>
        <v>47200</v>
      </c>
      <c r="N42" s="43">
        <f>'BAR BB| Open rates'!N42*0.8</f>
        <v>48800</v>
      </c>
      <c r="O42" s="43">
        <f>'BAR BB| Open rates'!O42*0.8</f>
        <v>47200</v>
      </c>
      <c r="P42" s="43">
        <f>'BAR BB| Open rates'!P42*0.8</f>
        <v>48800</v>
      </c>
      <c r="Q42" s="43">
        <f>'BAR BB| Open rates'!Q42*0.8</f>
        <v>47200</v>
      </c>
      <c r="R42" s="43">
        <f>'BAR BB| Open rates'!R42*0.8</f>
        <v>47200</v>
      </c>
      <c r="S42" s="43">
        <f>'BAR BB| Open rates'!S42*0.8</f>
        <v>48800</v>
      </c>
      <c r="T42" s="43">
        <f>'BAR BB| Open rates'!T42*0.8</f>
        <v>47200</v>
      </c>
      <c r="U42" s="43">
        <f>'BAR BB| Open rates'!U42*0.8</f>
        <v>48800</v>
      </c>
      <c r="V42" s="43">
        <f>'BAR BB| Open rates'!V42*0.8</f>
        <v>48800</v>
      </c>
      <c r="W42" s="43">
        <f>'BAR BB| Open rates'!W42*0.8</f>
        <v>51920</v>
      </c>
      <c r="X42" s="43">
        <f>'BAR BB| Open rates'!X42*0.8</f>
        <v>57520</v>
      </c>
      <c r="Y42" s="43">
        <f>'BAR BB| Open rates'!Y42*0.8</f>
        <v>202320</v>
      </c>
      <c r="Z42" s="43">
        <f>'BAR BB| Open rates'!Z42*0.8</f>
        <v>218240</v>
      </c>
      <c r="AA42" s="43">
        <f>'BAR BB| Open rates'!AA42*0.8</f>
        <v>226240</v>
      </c>
      <c r="AB42" s="43">
        <f>'BAR BB| Open rates'!AB42*0.8</f>
        <v>234320</v>
      </c>
      <c r="AC42" s="43">
        <f>'BAR BB| Open rates'!AC42*0.8</f>
        <v>228400</v>
      </c>
      <c r="AD42" s="43">
        <f>'BAR BB| Open rates'!AD42*0.8</f>
        <v>226240</v>
      </c>
      <c r="AE42" s="43">
        <f>'BAR BB| Open rates'!AE42*0.8</f>
        <v>94960</v>
      </c>
      <c r="AF42" s="43">
        <f>'BAR BB| Open rates'!AF42*0.8</f>
        <v>86960</v>
      </c>
      <c r="AG42" s="43">
        <f>'BAR BB| Open rates'!AG42*0.8</f>
        <v>57360</v>
      </c>
      <c r="AH42" s="43">
        <f>'BAR BB| Open rates'!AH42*0.8</f>
        <v>61360</v>
      </c>
      <c r="AI42" s="43">
        <f>'BAR BB| Open rates'!AI42*0.8</f>
        <v>59760</v>
      </c>
      <c r="AJ42" s="43">
        <f>'BAR BB| Open rates'!AJ42*0.8</f>
        <v>57360</v>
      </c>
      <c r="AK42" s="43">
        <f>'BAR BB| Open rates'!AK42*0.8</f>
        <v>59760</v>
      </c>
      <c r="AL42" s="43">
        <f>'BAR BB| Open rates'!AL42*0.8</f>
        <v>57360</v>
      </c>
      <c r="AM42" s="43">
        <f>'BAR BB| Open rates'!AM42*0.8</f>
        <v>59760</v>
      </c>
      <c r="AN42" s="43">
        <f>'BAR BB| Open rates'!AN42*0.8</f>
        <v>65360</v>
      </c>
      <c r="AO42" s="43">
        <f>'BAR BB| Open rates'!AO42*0.8</f>
        <v>67760</v>
      </c>
      <c r="AP42" s="43">
        <f>'BAR BB| Open rates'!AP42*0.8</f>
        <v>115040</v>
      </c>
      <c r="AQ42" s="43">
        <f>'BAR BB| Open rates'!AQ42*0.8</f>
        <v>115040</v>
      </c>
      <c r="AR42" s="43">
        <f>'BAR BB| Open rates'!AR42*0.8</f>
        <v>117360</v>
      </c>
      <c r="AS42" s="43">
        <f>'BAR BB| Open rates'!AS42*0.8</f>
        <v>115040</v>
      </c>
      <c r="AT42" s="43">
        <f>'BAR BB| Open rates'!AT42*0.8</f>
        <v>117360</v>
      </c>
      <c r="AU42" s="43">
        <f>'BAR BB| Open rates'!AU42*0.8</f>
        <v>115040</v>
      </c>
      <c r="AV42" s="43">
        <f>'BAR BB| Open rates'!AV42*0.8</f>
        <v>104160</v>
      </c>
      <c r="AW42" s="43">
        <f>'BAR BB| Open rates'!AW42*0.8</f>
        <v>101280</v>
      </c>
      <c r="AX42" s="43">
        <f>'BAR BB| Open rates'!AX42*0.8</f>
        <v>86240</v>
      </c>
      <c r="AY42" s="43">
        <f>'BAR BB| Open rates'!AY42*0.8</f>
        <v>83040</v>
      </c>
      <c r="AZ42" s="43">
        <f>'BAR BB| Open rates'!AZ42*0.8</f>
        <v>86240</v>
      </c>
      <c r="BA42" s="43">
        <f>'BAR BB| Open rates'!BA42*0.8</f>
        <v>79040</v>
      </c>
      <c r="BB42" s="43">
        <f>'BAR BB| Open rates'!BB42*0.8</f>
        <v>77440</v>
      </c>
      <c r="BC42" s="43">
        <f>'BAR BB| Open rates'!BC42*0.8</f>
        <v>79040</v>
      </c>
      <c r="BD42" s="43">
        <f>'BAR BB| Open rates'!BD42*0.8</f>
        <v>77440</v>
      </c>
      <c r="BE42" s="43">
        <f>'BAR BB| Open rates'!BE42*0.8</f>
        <v>67680</v>
      </c>
      <c r="BF42" s="43">
        <f>'BAR BB| Open rates'!BF42*0.8</f>
        <v>66320</v>
      </c>
      <c r="BG42" s="43">
        <f>'BAR BB| Open rates'!BG42*0.8</f>
        <v>64720</v>
      </c>
      <c r="BH42" s="43">
        <f>'BAR BB| Open rates'!BH42*0.8</f>
        <v>64720</v>
      </c>
      <c r="BI42" s="43">
        <f>'BAR BB| Open rates'!BI42*0.8</f>
        <v>63920</v>
      </c>
      <c r="BJ42" s="43">
        <f>'BAR BB| Open rates'!BJ42*0.8</f>
        <v>64720</v>
      </c>
      <c r="BK42" s="43">
        <f>'BAR BB| Open rates'!BK42*0.8</f>
        <v>63920</v>
      </c>
      <c r="BL42" s="43">
        <f>'BAR BB| Open rates'!BL42*0.8</f>
        <v>64720</v>
      </c>
    </row>
    <row r="43" spans="1:64" s="36" customFormat="1" ht="12.75" customHeight="1" x14ac:dyDescent="0.2">
      <c r="A43" s="237">
        <v>3</v>
      </c>
      <c r="B43" s="43">
        <f>'BAR BB| Open rates'!B43*0.8</f>
        <v>62720</v>
      </c>
      <c r="C43" s="43">
        <f>'BAR BB| Open rates'!C43*0.8</f>
        <v>59520</v>
      </c>
      <c r="D43" s="43">
        <f>'BAR BB| Open rates'!D43*0.8</f>
        <v>59520</v>
      </c>
      <c r="E43" s="43">
        <f>'BAR BB| Open rates'!E43*0.8</f>
        <v>62720</v>
      </c>
      <c r="F43" s="43">
        <f>'BAR BB| Open rates'!F43*0.8</f>
        <v>59520</v>
      </c>
      <c r="G43" s="43">
        <f>'BAR BB| Open rates'!G43*0.8</f>
        <v>59520</v>
      </c>
      <c r="H43" s="43">
        <f>'BAR BB| Open rates'!H43*0.8</f>
        <v>53920</v>
      </c>
      <c r="I43" s="43">
        <f>'BAR BB| Open rates'!I43*0.8</f>
        <v>52160</v>
      </c>
      <c r="J43" s="43">
        <f>'BAR BB| Open rates'!J43*0.8</f>
        <v>50800</v>
      </c>
      <c r="K43" s="43">
        <f>'BAR BB| Open rates'!K43*0.8</f>
        <v>49200</v>
      </c>
      <c r="L43" s="43">
        <f>'BAR BB| Open rates'!L43*0.8</f>
        <v>50800</v>
      </c>
      <c r="M43" s="43">
        <f>'BAR BB| Open rates'!M43*0.8</f>
        <v>49200</v>
      </c>
      <c r="N43" s="43">
        <f>'BAR BB| Open rates'!N43*0.8</f>
        <v>50800</v>
      </c>
      <c r="O43" s="43">
        <f>'BAR BB| Open rates'!O43*0.8</f>
        <v>49200</v>
      </c>
      <c r="P43" s="43">
        <f>'BAR BB| Open rates'!P43*0.8</f>
        <v>50800</v>
      </c>
      <c r="Q43" s="43">
        <f>'BAR BB| Open rates'!Q43*0.8</f>
        <v>49200</v>
      </c>
      <c r="R43" s="43">
        <f>'BAR BB| Open rates'!R43*0.8</f>
        <v>49200</v>
      </c>
      <c r="S43" s="43">
        <f>'BAR BB| Open rates'!S43*0.8</f>
        <v>50800</v>
      </c>
      <c r="T43" s="43">
        <f>'BAR BB| Open rates'!T43*0.8</f>
        <v>49200</v>
      </c>
      <c r="U43" s="43">
        <f>'BAR BB| Open rates'!U43*0.8</f>
        <v>50800</v>
      </c>
      <c r="V43" s="43">
        <f>'BAR BB| Open rates'!V43*0.8</f>
        <v>50800</v>
      </c>
      <c r="W43" s="43">
        <f>'BAR BB| Open rates'!W43*0.8</f>
        <v>53920</v>
      </c>
      <c r="X43" s="43">
        <f>'BAR BB| Open rates'!X43*0.8</f>
        <v>59520</v>
      </c>
      <c r="Y43" s="43">
        <f>'BAR BB| Open rates'!Y43*0.8</f>
        <v>204720</v>
      </c>
      <c r="Z43" s="43">
        <f>'BAR BB| Open rates'!Z43*0.8</f>
        <v>220640</v>
      </c>
      <c r="AA43" s="43">
        <f>'BAR BB| Open rates'!AA43*0.8</f>
        <v>228640</v>
      </c>
      <c r="AB43" s="43">
        <f>'BAR BB| Open rates'!AB43*0.8</f>
        <v>236720</v>
      </c>
      <c r="AC43" s="43">
        <f>'BAR BB| Open rates'!AC43*0.8</f>
        <v>230800</v>
      </c>
      <c r="AD43" s="43">
        <f>'BAR BB| Open rates'!AD43*0.8</f>
        <v>228640</v>
      </c>
      <c r="AE43" s="43">
        <f>'BAR BB| Open rates'!AE43*0.8</f>
        <v>97360</v>
      </c>
      <c r="AF43" s="43">
        <f>'BAR BB| Open rates'!AF43*0.8</f>
        <v>89360</v>
      </c>
      <c r="AG43" s="43">
        <f>'BAR BB| Open rates'!AG43*0.8</f>
        <v>59760</v>
      </c>
      <c r="AH43" s="43">
        <f>'BAR BB| Open rates'!AH43*0.8</f>
        <v>63760</v>
      </c>
      <c r="AI43" s="43">
        <f>'BAR BB| Open rates'!AI43*0.8</f>
        <v>62160</v>
      </c>
      <c r="AJ43" s="43">
        <f>'BAR BB| Open rates'!AJ43*0.8</f>
        <v>59760</v>
      </c>
      <c r="AK43" s="43">
        <f>'BAR BB| Open rates'!AK43*0.8</f>
        <v>62160</v>
      </c>
      <c r="AL43" s="43">
        <f>'BAR BB| Open rates'!AL43*0.8</f>
        <v>59760</v>
      </c>
      <c r="AM43" s="43">
        <f>'BAR BB| Open rates'!AM43*0.8</f>
        <v>62160</v>
      </c>
      <c r="AN43" s="43">
        <f>'BAR BB| Open rates'!AN43*0.8</f>
        <v>67760</v>
      </c>
      <c r="AO43" s="43">
        <f>'BAR BB| Open rates'!AO43*0.8</f>
        <v>70160</v>
      </c>
      <c r="AP43" s="43">
        <f>'BAR BB| Open rates'!AP43*0.8</f>
        <v>117440</v>
      </c>
      <c r="AQ43" s="43">
        <f>'BAR BB| Open rates'!AQ43*0.8</f>
        <v>117440</v>
      </c>
      <c r="AR43" s="43">
        <f>'BAR BB| Open rates'!AR43*0.8</f>
        <v>119760</v>
      </c>
      <c r="AS43" s="43">
        <f>'BAR BB| Open rates'!AS43*0.8</f>
        <v>117440</v>
      </c>
      <c r="AT43" s="43">
        <f>'BAR BB| Open rates'!AT43*0.8</f>
        <v>119760</v>
      </c>
      <c r="AU43" s="43">
        <f>'BAR BB| Open rates'!AU43*0.8</f>
        <v>117440</v>
      </c>
      <c r="AV43" s="43">
        <f>'BAR BB| Open rates'!AV43*0.8</f>
        <v>106560</v>
      </c>
      <c r="AW43" s="43">
        <f>'BAR BB| Open rates'!AW43*0.8</f>
        <v>103680</v>
      </c>
      <c r="AX43" s="43">
        <f>'BAR BB| Open rates'!AX43*0.8</f>
        <v>88640</v>
      </c>
      <c r="AY43" s="43">
        <f>'BAR BB| Open rates'!AY43*0.8</f>
        <v>85440</v>
      </c>
      <c r="AZ43" s="43">
        <f>'BAR BB| Open rates'!AZ43*0.8</f>
        <v>88640</v>
      </c>
      <c r="BA43" s="43">
        <f>'BAR BB| Open rates'!BA43*0.8</f>
        <v>81440</v>
      </c>
      <c r="BB43" s="43">
        <f>'BAR BB| Open rates'!BB43*0.8</f>
        <v>79840</v>
      </c>
      <c r="BC43" s="43">
        <f>'BAR BB| Open rates'!BC43*0.8</f>
        <v>81440</v>
      </c>
      <c r="BD43" s="43">
        <f>'BAR BB| Open rates'!BD43*0.8</f>
        <v>79840</v>
      </c>
      <c r="BE43" s="43">
        <f>'BAR BB| Open rates'!BE43*0.8</f>
        <v>70080</v>
      </c>
      <c r="BF43" s="43">
        <f>'BAR BB| Open rates'!BF43*0.8</f>
        <v>68720</v>
      </c>
      <c r="BG43" s="43">
        <f>'BAR BB| Open rates'!BG43*0.8</f>
        <v>67120</v>
      </c>
      <c r="BH43" s="43">
        <f>'BAR BB| Open rates'!BH43*0.8</f>
        <v>67120</v>
      </c>
      <c r="BI43" s="43">
        <f>'BAR BB| Open rates'!BI43*0.8</f>
        <v>66320</v>
      </c>
      <c r="BJ43" s="43">
        <f>'BAR BB| Open rates'!BJ43*0.8</f>
        <v>67120</v>
      </c>
      <c r="BK43" s="43">
        <f>'BAR BB| Open rates'!BK43*0.8</f>
        <v>66320</v>
      </c>
      <c r="BL43" s="43">
        <f>'BAR BB| Open rates'!BL43*0.8</f>
        <v>67120</v>
      </c>
    </row>
    <row r="44" spans="1:64" s="36" customFormat="1" ht="12.75" customHeight="1" x14ac:dyDescent="0.2">
      <c r="A44" s="237">
        <v>4</v>
      </c>
      <c r="B44" s="43">
        <f>'BAR BB| Open rates'!B44*0.8</f>
        <v>64720</v>
      </c>
      <c r="C44" s="43">
        <f>'BAR BB| Open rates'!C44*0.8</f>
        <v>61520</v>
      </c>
      <c r="D44" s="43">
        <f>'BAR BB| Open rates'!D44*0.8</f>
        <v>61520</v>
      </c>
      <c r="E44" s="43">
        <f>'BAR BB| Open rates'!E44*0.8</f>
        <v>64720</v>
      </c>
      <c r="F44" s="43">
        <f>'BAR BB| Open rates'!F44*0.8</f>
        <v>61520</v>
      </c>
      <c r="G44" s="43">
        <f>'BAR BB| Open rates'!G44*0.8</f>
        <v>61520</v>
      </c>
      <c r="H44" s="43">
        <f>'BAR BB| Open rates'!H44*0.8</f>
        <v>55920</v>
      </c>
      <c r="I44" s="43">
        <f>'BAR BB| Open rates'!I44*0.8</f>
        <v>54160</v>
      </c>
      <c r="J44" s="43">
        <f>'BAR BB| Open rates'!J44*0.8</f>
        <v>52800</v>
      </c>
      <c r="K44" s="43">
        <f>'BAR BB| Open rates'!K44*0.8</f>
        <v>51200</v>
      </c>
      <c r="L44" s="43">
        <f>'BAR BB| Open rates'!L44*0.8</f>
        <v>52800</v>
      </c>
      <c r="M44" s="43">
        <f>'BAR BB| Open rates'!M44*0.8</f>
        <v>51200</v>
      </c>
      <c r="N44" s="43">
        <f>'BAR BB| Open rates'!N44*0.8</f>
        <v>52800</v>
      </c>
      <c r="O44" s="43">
        <f>'BAR BB| Open rates'!O44*0.8</f>
        <v>51200</v>
      </c>
      <c r="P44" s="43">
        <f>'BAR BB| Open rates'!P44*0.8</f>
        <v>52800</v>
      </c>
      <c r="Q44" s="43">
        <f>'BAR BB| Open rates'!Q44*0.8</f>
        <v>51200</v>
      </c>
      <c r="R44" s="43">
        <f>'BAR BB| Open rates'!R44*0.8</f>
        <v>51200</v>
      </c>
      <c r="S44" s="43">
        <f>'BAR BB| Open rates'!S44*0.8</f>
        <v>52800</v>
      </c>
      <c r="T44" s="43">
        <f>'BAR BB| Open rates'!T44*0.8</f>
        <v>51200</v>
      </c>
      <c r="U44" s="43">
        <f>'BAR BB| Open rates'!U44*0.8</f>
        <v>52800</v>
      </c>
      <c r="V44" s="43">
        <f>'BAR BB| Open rates'!V44*0.8</f>
        <v>52800</v>
      </c>
      <c r="W44" s="43">
        <f>'BAR BB| Open rates'!W44*0.8</f>
        <v>55920</v>
      </c>
      <c r="X44" s="43">
        <f>'BAR BB| Open rates'!X44*0.8</f>
        <v>61520</v>
      </c>
      <c r="Y44" s="43">
        <f>'BAR BB| Open rates'!Y44*0.8</f>
        <v>207120</v>
      </c>
      <c r="Z44" s="43">
        <f>'BAR BB| Open rates'!Z44*0.8</f>
        <v>223040</v>
      </c>
      <c r="AA44" s="43">
        <f>'BAR BB| Open rates'!AA44*0.8</f>
        <v>231040</v>
      </c>
      <c r="AB44" s="43">
        <f>'BAR BB| Open rates'!AB44*0.8</f>
        <v>239120</v>
      </c>
      <c r="AC44" s="43">
        <f>'BAR BB| Open rates'!AC44*0.8</f>
        <v>233200</v>
      </c>
      <c r="AD44" s="43">
        <f>'BAR BB| Open rates'!AD44*0.8</f>
        <v>231040</v>
      </c>
      <c r="AE44" s="43">
        <f>'BAR BB| Open rates'!AE44*0.8</f>
        <v>99760</v>
      </c>
      <c r="AF44" s="43">
        <f>'BAR BB| Open rates'!AF44*0.8</f>
        <v>91760</v>
      </c>
      <c r="AG44" s="43">
        <f>'BAR BB| Open rates'!AG44*0.8</f>
        <v>62160</v>
      </c>
      <c r="AH44" s="43">
        <f>'BAR BB| Open rates'!AH44*0.8</f>
        <v>66160</v>
      </c>
      <c r="AI44" s="43">
        <f>'BAR BB| Open rates'!AI44*0.8</f>
        <v>64560</v>
      </c>
      <c r="AJ44" s="43">
        <f>'BAR BB| Open rates'!AJ44*0.8</f>
        <v>62160</v>
      </c>
      <c r="AK44" s="43">
        <f>'BAR BB| Open rates'!AK44*0.8</f>
        <v>64560</v>
      </c>
      <c r="AL44" s="43">
        <f>'BAR BB| Open rates'!AL44*0.8</f>
        <v>62160</v>
      </c>
      <c r="AM44" s="43">
        <f>'BAR BB| Open rates'!AM44*0.8</f>
        <v>64560</v>
      </c>
      <c r="AN44" s="43">
        <f>'BAR BB| Open rates'!AN44*0.8</f>
        <v>70160</v>
      </c>
      <c r="AO44" s="43">
        <f>'BAR BB| Open rates'!AO44*0.8</f>
        <v>72560</v>
      </c>
      <c r="AP44" s="43">
        <f>'BAR BB| Open rates'!AP44*0.8</f>
        <v>119840</v>
      </c>
      <c r="AQ44" s="43">
        <f>'BAR BB| Open rates'!AQ44*0.8</f>
        <v>119840</v>
      </c>
      <c r="AR44" s="43">
        <f>'BAR BB| Open rates'!AR44*0.8</f>
        <v>122160</v>
      </c>
      <c r="AS44" s="43">
        <f>'BAR BB| Open rates'!AS44*0.8</f>
        <v>119840</v>
      </c>
      <c r="AT44" s="43">
        <f>'BAR BB| Open rates'!AT44*0.8</f>
        <v>122160</v>
      </c>
      <c r="AU44" s="43">
        <f>'BAR BB| Open rates'!AU44*0.8</f>
        <v>119840</v>
      </c>
      <c r="AV44" s="43">
        <f>'BAR BB| Open rates'!AV44*0.8</f>
        <v>108960</v>
      </c>
      <c r="AW44" s="43">
        <f>'BAR BB| Open rates'!AW44*0.8</f>
        <v>106080</v>
      </c>
      <c r="AX44" s="43">
        <f>'BAR BB| Open rates'!AX44*0.8</f>
        <v>91040</v>
      </c>
      <c r="AY44" s="43">
        <f>'BAR BB| Open rates'!AY44*0.8</f>
        <v>87840</v>
      </c>
      <c r="AZ44" s="43">
        <f>'BAR BB| Open rates'!AZ44*0.8</f>
        <v>91040</v>
      </c>
      <c r="BA44" s="43">
        <f>'BAR BB| Open rates'!BA44*0.8</f>
        <v>83840</v>
      </c>
      <c r="BB44" s="43">
        <f>'BAR BB| Open rates'!BB44*0.8</f>
        <v>82240</v>
      </c>
      <c r="BC44" s="43">
        <f>'BAR BB| Open rates'!BC44*0.8</f>
        <v>83840</v>
      </c>
      <c r="BD44" s="43">
        <f>'BAR BB| Open rates'!BD44*0.8</f>
        <v>82240</v>
      </c>
      <c r="BE44" s="43">
        <f>'BAR BB| Open rates'!BE44*0.8</f>
        <v>72480</v>
      </c>
      <c r="BF44" s="43">
        <f>'BAR BB| Open rates'!BF44*0.8</f>
        <v>71120</v>
      </c>
      <c r="BG44" s="43">
        <f>'BAR BB| Open rates'!BG44*0.8</f>
        <v>69520</v>
      </c>
      <c r="BH44" s="43">
        <f>'BAR BB| Open rates'!BH44*0.8</f>
        <v>69520</v>
      </c>
      <c r="BI44" s="43">
        <f>'BAR BB| Open rates'!BI44*0.8</f>
        <v>68720</v>
      </c>
      <c r="BJ44" s="43">
        <f>'BAR BB| Open rates'!BJ44*0.8</f>
        <v>69520</v>
      </c>
      <c r="BK44" s="43">
        <f>'BAR BB| Open rates'!BK44*0.8</f>
        <v>68720</v>
      </c>
      <c r="BL44" s="43">
        <f>'BAR BB| Open rates'!BL44*0.8</f>
        <v>69520</v>
      </c>
    </row>
    <row r="45" spans="1:64" s="36" customFormat="1" ht="12.75" customHeight="1" x14ac:dyDescent="0.2">
      <c r="A45" s="237">
        <v>5</v>
      </c>
      <c r="B45" s="43">
        <f>'BAR BB| Open rates'!B45*0.8</f>
        <v>66720</v>
      </c>
      <c r="C45" s="43">
        <f>'BAR BB| Open rates'!C45*0.8</f>
        <v>63520</v>
      </c>
      <c r="D45" s="43">
        <f>'BAR BB| Open rates'!D45*0.8</f>
        <v>63520</v>
      </c>
      <c r="E45" s="43">
        <f>'BAR BB| Open rates'!E45*0.8</f>
        <v>66720</v>
      </c>
      <c r="F45" s="43">
        <f>'BAR BB| Open rates'!F45*0.8</f>
        <v>63520</v>
      </c>
      <c r="G45" s="43">
        <f>'BAR BB| Open rates'!G45*0.8</f>
        <v>63520</v>
      </c>
      <c r="H45" s="43">
        <f>'BAR BB| Open rates'!H45*0.8</f>
        <v>57920</v>
      </c>
      <c r="I45" s="43">
        <f>'BAR BB| Open rates'!I45*0.8</f>
        <v>56160</v>
      </c>
      <c r="J45" s="43">
        <f>'BAR BB| Open rates'!J45*0.8</f>
        <v>54800</v>
      </c>
      <c r="K45" s="43">
        <f>'BAR BB| Open rates'!K45*0.8</f>
        <v>53200</v>
      </c>
      <c r="L45" s="43">
        <f>'BAR BB| Open rates'!L45*0.8</f>
        <v>54800</v>
      </c>
      <c r="M45" s="43">
        <f>'BAR BB| Open rates'!M45*0.8</f>
        <v>53200</v>
      </c>
      <c r="N45" s="43">
        <f>'BAR BB| Open rates'!N45*0.8</f>
        <v>54800</v>
      </c>
      <c r="O45" s="43">
        <f>'BAR BB| Open rates'!O45*0.8</f>
        <v>53200</v>
      </c>
      <c r="P45" s="43">
        <f>'BAR BB| Open rates'!P45*0.8</f>
        <v>54800</v>
      </c>
      <c r="Q45" s="43">
        <f>'BAR BB| Open rates'!Q45*0.8</f>
        <v>53200</v>
      </c>
      <c r="R45" s="43">
        <f>'BAR BB| Open rates'!R45*0.8</f>
        <v>53200</v>
      </c>
      <c r="S45" s="43">
        <f>'BAR BB| Open rates'!S45*0.8</f>
        <v>54800</v>
      </c>
      <c r="T45" s="43">
        <f>'BAR BB| Open rates'!T45*0.8</f>
        <v>53200</v>
      </c>
      <c r="U45" s="43">
        <f>'BAR BB| Open rates'!U45*0.8</f>
        <v>54800</v>
      </c>
      <c r="V45" s="43">
        <f>'BAR BB| Open rates'!V45*0.8</f>
        <v>54800</v>
      </c>
      <c r="W45" s="43">
        <f>'BAR BB| Open rates'!W45*0.8</f>
        <v>57920</v>
      </c>
      <c r="X45" s="43">
        <f>'BAR BB| Open rates'!X45*0.8</f>
        <v>63520</v>
      </c>
      <c r="Y45" s="43">
        <f>'BAR BB| Open rates'!Y45*0.8</f>
        <v>209520</v>
      </c>
      <c r="Z45" s="43">
        <f>'BAR BB| Open rates'!Z45*0.8</f>
        <v>225440</v>
      </c>
      <c r="AA45" s="43">
        <f>'BAR BB| Open rates'!AA45*0.8</f>
        <v>233440</v>
      </c>
      <c r="AB45" s="43">
        <f>'BAR BB| Open rates'!AB45*0.8</f>
        <v>241520</v>
      </c>
      <c r="AC45" s="43">
        <f>'BAR BB| Open rates'!AC45*0.8</f>
        <v>235600</v>
      </c>
      <c r="AD45" s="43">
        <f>'BAR BB| Open rates'!AD45*0.8</f>
        <v>233440</v>
      </c>
      <c r="AE45" s="43">
        <f>'BAR BB| Open rates'!AE45*0.8</f>
        <v>102160</v>
      </c>
      <c r="AF45" s="43">
        <f>'BAR BB| Open rates'!AF45*0.8</f>
        <v>94160</v>
      </c>
      <c r="AG45" s="43">
        <f>'BAR BB| Open rates'!AG45*0.8</f>
        <v>64560</v>
      </c>
      <c r="AH45" s="43">
        <f>'BAR BB| Open rates'!AH45*0.8</f>
        <v>68560</v>
      </c>
      <c r="AI45" s="43">
        <f>'BAR BB| Open rates'!AI45*0.8</f>
        <v>66960</v>
      </c>
      <c r="AJ45" s="43">
        <f>'BAR BB| Open rates'!AJ45*0.8</f>
        <v>64560</v>
      </c>
      <c r="AK45" s="43">
        <f>'BAR BB| Open rates'!AK45*0.8</f>
        <v>66960</v>
      </c>
      <c r="AL45" s="43">
        <f>'BAR BB| Open rates'!AL45*0.8</f>
        <v>64560</v>
      </c>
      <c r="AM45" s="43">
        <f>'BAR BB| Open rates'!AM45*0.8</f>
        <v>66960</v>
      </c>
      <c r="AN45" s="43">
        <f>'BAR BB| Open rates'!AN45*0.8</f>
        <v>72560</v>
      </c>
      <c r="AO45" s="43">
        <f>'BAR BB| Open rates'!AO45*0.8</f>
        <v>74960</v>
      </c>
      <c r="AP45" s="43">
        <f>'BAR BB| Open rates'!AP45*0.8</f>
        <v>122240</v>
      </c>
      <c r="AQ45" s="43">
        <f>'BAR BB| Open rates'!AQ45*0.8</f>
        <v>122240</v>
      </c>
      <c r="AR45" s="43">
        <f>'BAR BB| Open rates'!AR45*0.8</f>
        <v>124560</v>
      </c>
      <c r="AS45" s="43">
        <f>'BAR BB| Open rates'!AS45*0.8</f>
        <v>122240</v>
      </c>
      <c r="AT45" s="43">
        <f>'BAR BB| Open rates'!AT45*0.8</f>
        <v>124560</v>
      </c>
      <c r="AU45" s="43">
        <f>'BAR BB| Open rates'!AU45*0.8</f>
        <v>122240</v>
      </c>
      <c r="AV45" s="43">
        <f>'BAR BB| Open rates'!AV45*0.8</f>
        <v>111360</v>
      </c>
      <c r="AW45" s="43">
        <f>'BAR BB| Open rates'!AW45*0.8</f>
        <v>108480</v>
      </c>
      <c r="AX45" s="43">
        <f>'BAR BB| Open rates'!AX45*0.8</f>
        <v>93440</v>
      </c>
      <c r="AY45" s="43">
        <f>'BAR BB| Open rates'!AY45*0.8</f>
        <v>90240</v>
      </c>
      <c r="AZ45" s="43">
        <f>'BAR BB| Open rates'!AZ45*0.8</f>
        <v>93440</v>
      </c>
      <c r="BA45" s="43">
        <f>'BAR BB| Open rates'!BA45*0.8</f>
        <v>86240</v>
      </c>
      <c r="BB45" s="43">
        <f>'BAR BB| Open rates'!BB45*0.8</f>
        <v>84640</v>
      </c>
      <c r="BC45" s="43">
        <f>'BAR BB| Open rates'!BC45*0.8</f>
        <v>86240</v>
      </c>
      <c r="BD45" s="43">
        <f>'BAR BB| Open rates'!BD45*0.8</f>
        <v>84640</v>
      </c>
      <c r="BE45" s="43">
        <f>'BAR BB| Open rates'!BE45*0.8</f>
        <v>74880</v>
      </c>
      <c r="BF45" s="43">
        <f>'BAR BB| Open rates'!BF45*0.8</f>
        <v>73520</v>
      </c>
      <c r="BG45" s="43">
        <f>'BAR BB| Open rates'!BG45*0.8</f>
        <v>71920</v>
      </c>
      <c r="BH45" s="43">
        <f>'BAR BB| Open rates'!BH45*0.8</f>
        <v>71920</v>
      </c>
      <c r="BI45" s="43">
        <f>'BAR BB| Open rates'!BI45*0.8</f>
        <v>71120</v>
      </c>
      <c r="BJ45" s="43">
        <f>'BAR BB| Open rates'!BJ45*0.8</f>
        <v>71920</v>
      </c>
      <c r="BK45" s="43">
        <f>'BAR BB| Open rates'!BK45*0.8</f>
        <v>71120</v>
      </c>
      <c r="BL45" s="43">
        <f>'BAR BB| Open rates'!BL45*0.8</f>
        <v>71920</v>
      </c>
    </row>
    <row r="46" spans="1:64" s="36" customFormat="1" ht="12.75" customHeight="1" x14ac:dyDescent="0.2">
      <c r="A46" s="237">
        <v>6</v>
      </c>
      <c r="B46" s="43">
        <f>'BAR BB| Open rates'!B46*0.8</f>
        <v>68720</v>
      </c>
      <c r="C46" s="43">
        <f>'BAR BB| Open rates'!C46*0.8</f>
        <v>65520</v>
      </c>
      <c r="D46" s="43">
        <f>'BAR BB| Open rates'!D46*0.8</f>
        <v>65520</v>
      </c>
      <c r="E46" s="43">
        <f>'BAR BB| Open rates'!E46*0.8</f>
        <v>68720</v>
      </c>
      <c r="F46" s="43">
        <f>'BAR BB| Open rates'!F46*0.8</f>
        <v>65520</v>
      </c>
      <c r="G46" s="43">
        <f>'BAR BB| Open rates'!G46*0.8</f>
        <v>65520</v>
      </c>
      <c r="H46" s="43">
        <f>'BAR BB| Open rates'!H46*0.8</f>
        <v>59920</v>
      </c>
      <c r="I46" s="43">
        <f>'BAR BB| Open rates'!I46*0.8</f>
        <v>58160</v>
      </c>
      <c r="J46" s="43">
        <f>'BAR BB| Open rates'!J46*0.8</f>
        <v>56800</v>
      </c>
      <c r="K46" s="43">
        <f>'BAR BB| Open rates'!K46*0.8</f>
        <v>55200</v>
      </c>
      <c r="L46" s="43">
        <f>'BAR BB| Open rates'!L46*0.8</f>
        <v>56800</v>
      </c>
      <c r="M46" s="43">
        <f>'BAR BB| Open rates'!M46*0.8</f>
        <v>55200</v>
      </c>
      <c r="N46" s="43">
        <f>'BAR BB| Open rates'!N46*0.8</f>
        <v>56800</v>
      </c>
      <c r="O46" s="43">
        <f>'BAR BB| Open rates'!O46*0.8</f>
        <v>55200</v>
      </c>
      <c r="P46" s="43">
        <f>'BAR BB| Open rates'!P46*0.8</f>
        <v>56800</v>
      </c>
      <c r="Q46" s="43">
        <f>'BAR BB| Open rates'!Q46*0.8</f>
        <v>55200</v>
      </c>
      <c r="R46" s="43">
        <f>'BAR BB| Open rates'!R46*0.8</f>
        <v>55200</v>
      </c>
      <c r="S46" s="43">
        <f>'BAR BB| Open rates'!S46*0.8</f>
        <v>56800</v>
      </c>
      <c r="T46" s="43">
        <f>'BAR BB| Open rates'!T46*0.8</f>
        <v>55200</v>
      </c>
      <c r="U46" s="43">
        <f>'BAR BB| Open rates'!U46*0.8</f>
        <v>56800</v>
      </c>
      <c r="V46" s="43">
        <f>'BAR BB| Open rates'!V46*0.8</f>
        <v>56800</v>
      </c>
      <c r="W46" s="43">
        <f>'BAR BB| Open rates'!W46*0.8</f>
        <v>59920</v>
      </c>
      <c r="X46" s="43">
        <f>'BAR BB| Open rates'!X46*0.8</f>
        <v>65520</v>
      </c>
      <c r="Y46" s="43">
        <f>'BAR BB| Open rates'!Y46*0.8</f>
        <v>211920</v>
      </c>
      <c r="Z46" s="43">
        <f>'BAR BB| Open rates'!Z46*0.8</f>
        <v>227840</v>
      </c>
      <c r="AA46" s="43">
        <f>'BAR BB| Open rates'!AA46*0.8</f>
        <v>235840</v>
      </c>
      <c r="AB46" s="43">
        <f>'BAR BB| Open rates'!AB46*0.8</f>
        <v>243920</v>
      </c>
      <c r="AC46" s="43">
        <f>'BAR BB| Open rates'!AC46*0.8</f>
        <v>238000</v>
      </c>
      <c r="AD46" s="43">
        <f>'BAR BB| Open rates'!AD46*0.8</f>
        <v>235840</v>
      </c>
      <c r="AE46" s="43">
        <f>'BAR BB| Open rates'!AE46*0.8</f>
        <v>104560</v>
      </c>
      <c r="AF46" s="43">
        <f>'BAR BB| Open rates'!AF46*0.8</f>
        <v>96560</v>
      </c>
      <c r="AG46" s="43">
        <f>'BAR BB| Open rates'!AG46*0.8</f>
        <v>66960</v>
      </c>
      <c r="AH46" s="43">
        <f>'BAR BB| Open rates'!AH46*0.8</f>
        <v>70960</v>
      </c>
      <c r="AI46" s="43">
        <f>'BAR BB| Open rates'!AI46*0.8</f>
        <v>69360</v>
      </c>
      <c r="AJ46" s="43">
        <f>'BAR BB| Open rates'!AJ46*0.8</f>
        <v>66960</v>
      </c>
      <c r="AK46" s="43">
        <f>'BAR BB| Open rates'!AK46*0.8</f>
        <v>69360</v>
      </c>
      <c r="AL46" s="43">
        <f>'BAR BB| Open rates'!AL46*0.8</f>
        <v>66960</v>
      </c>
      <c r="AM46" s="43">
        <f>'BAR BB| Open rates'!AM46*0.8</f>
        <v>69360</v>
      </c>
      <c r="AN46" s="43">
        <f>'BAR BB| Open rates'!AN46*0.8</f>
        <v>74960</v>
      </c>
      <c r="AO46" s="43">
        <f>'BAR BB| Open rates'!AO46*0.8</f>
        <v>77360</v>
      </c>
      <c r="AP46" s="43">
        <f>'BAR BB| Open rates'!AP46*0.8</f>
        <v>124640</v>
      </c>
      <c r="AQ46" s="43">
        <f>'BAR BB| Open rates'!AQ46*0.8</f>
        <v>124640</v>
      </c>
      <c r="AR46" s="43">
        <f>'BAR BB| Open rates'!AR46*0.8</f>
        <v>126960</v>
      </c>
      <c r="AS46" s="43">
        <f>'BAR BB| Open rates'!AS46*0.8</f>
        <v>124640</v>
      </c>
      <c r="AT46" s="43">
        <f>'BAR BB| Open rates'!AT46*0.8</f>
        <v>126960</v>
      </c>
      <c r="AU46" s="43">
        <f>'BAR BB| Open rates'!AU46*0.8</f>
        <v>124640</v>
      </c>
      <c r="AV46" s="43">
        <f>'BAR BB| Open rates'!AV46*0.8</f>
        <v>113760</v>
      </c>
      <c r="AW46" s="43">
        <f>'BAR BB| Open rates'!AW46*0.8</f>
        <v>110880</v>
      </c>
      <c r="AX46" s="43">
        <f>'BAR BB| Open rates'!AX46*0.8</f>
        <v>95840</v>
      </c>
      <c r="AY46" s="43">
        <f>'BAR BB| Open rates'!AY46*0.8</f>
        <v>92640</v>
      </c>
      <c r="AZ46" s="43">
        <f>'BAR BB| Open rates'!AZ46*0.8</f>
        <v>95840</v>
      </c>
      <c r="BA46" s="43">
        <f>'BAR BB| Open rates'!BA46*0.8</f>
        <v>88640</v>
      </c>
      <c r="BB46" s="43">
        <f>'BAR BB| Open rates'!BB46*0.8</f>
        <v>87040</v>
      </c>
      <c r="BC46" s="43">
        <f>'BAR BB| Open rates'!BC46*0.8</f>
        <v>88640</v>
      </c>
      <c r="BD46" s="43">
        <f>'BAR BB| Open rates'!BD46*0.8</f>
        <v>87040</v>
      </c>
      <c r="BE46" s="43">
        <f>'BAR BB| Open rates'!BE46*0.8</f>
        <v>77280</v>
      </c>
      <c r="BF46" s="43">
        <f>'BAR BB| Open rates'!BF46*0.8</f>
        <v>75920</v>
      </c>
      <c r="BG46" s="43">
        <f>'BAR BB| Open rates'!BG46*0.8</f>
        <v>74320</v>
      </c>
      <c r="BH46" s="43">
        <f>'BAR BB| Open rates'!BH46*0.8</f>
        <v>74320</v>
      </c>
      <c r="BI46" s="43">
        <f>'BAR BB| Open rates'!BI46*0.8</f>
        <v>73520</v>
      </c>
      <c r="BJ46" s="43">
        <f>'BAR BB| Open rates'!BJ46*0.8</f>
        <v>74320</v>
      </c>
      <c r="BK46" s="43">
        <f>'BAR BB| Open rates'!BK46*0.8</f>
        <v>73520</v>
      </c>
      <c r="BL46" s="43">
        <f>'BAR BB| Open rates'!BL46*0.8</f>
        <v>74320</v>
      </c>
    </row>
    <row r="47" spans="1:64" s="36" customFormat="1" ht="12.75" customHeight="1" x14ac:dyDescent="0.2">
      <c r="A47" s="237">
        <v>7</v>
      </c>
      <c r="B47" s="43">
        <f>'BAR BB| Open rates'!B47*0.8</f>
        <v>70720</v>
      </c>
      <c r="C47" s="43">
        <f>'BAR BB| Open rates'!C47*0.8</f>
        <v>67520</v>
      </c>
      <c r="D47" s="43">
        <f>'BAR BB| Open rates'!D47*0.8</f>
        <v>67520</v>
      </c>
      <c r="E47" s="43">
        <f>'BAR BB| Open rates'!E47*0.8</f>
        <v>70720</v>
      </c>
      <c r="F47" s="43">
        <f>'BAR BB| Open rates'!F47*0.8</f>
        <v>67520</v>
      </c>
      <c r="G47" s="43">
        <f>'BAR BB| Open rates'!G47*0.8</f>
        <v>67520</v>
      </c>
      <c r="H47" s="43">
        <f>'BAR BB| Open rates'!H47*0.8</f>
        <v>61920</v>
      </c>
      <c r="I47" s="43">
        <f>'BAR BB| Open rates'!I47*0.8</f>
        <v>60160</v>
      </c>
      <c r="J47" s="43">
        <f>'BAR BB| Open rates'!J47*0.8</f>
        <v>58800</v>
      </c>
      <c r="K47" s="43">
        <f>'BAR BB| Open rates'!K47*0.8</f>
        <v>57200</v>
      </c>
      <c r="L47" s="43">
        <f>'BAR BB| Open rates'!L47*0.8</f>
        <v>58800</v>
      </c>
      <c r="M47" s="43">
        <f>'BAR BB| Open rates'!M47*0.8</f>
        <v>57200</v>
      </c>
      <c r="N47" s="43">
        <f>'BAR BB| Open rates'!N47*0.8</f>
        <v>58800</v>
      </c>
      <c r="O47" s="43">
        <f>'BAR BB| Open rates'!O47*0.8</f>
        <v>57200</v>
      </c>
      <c r="P47" s="43">
        <f>'BAR BB| Open rates'!P47*0.8</f>
        <v>58800</v>
      </c>
      <c r="Q47" s="43">
        <f>'BAR BB| Open rates'!Q47*0.8</f>
        <v>57200</v>
      </c>
      <c r="R47" s="43">
        <f>'BAR BB| Open rates'!R47*0.8</f>
        <v>57200</v>
      </c>
      <c r="S47" s="43">
        <f>'BAR BB| Open rates'!S47*0.8</f>
        <v>58800</v>
      </c>
      <c r="T47" s="43">
        <f>'BAR BB| Open rates'!T47*0.8</f>
        <v>57200</v>
      </c>
      <c r="U47" s="43">
        <f>'BAR BB| Open rates'!U47*0.8</f>
        <v>58800</v>
      </c>
      <c r="V47" s="43">
        <f>'BAR BB| Open rates'!V47*0.8</f>
        <v>58800</v>
      </c>
      <c r="W47" s="43">
        <f>'BAR BB| Open rates'!W47*0.8</f>
        <v>61920</v>
      </c>
      <c r="X47" s="43">
        <f>'BAR BB| Open rates'!X47*0.8</f>
        <v>67520</v>
      </c>
      <c r="Y47" s="43">
        <f>'BAR BB| Open rates'!Y47*0.8</f>
        <v>214320</v>
      </c>
      <c r="Z47" s="43">
        <f>'BAR BB| Open rates'!Z47*0.8</f>
        <v>230240</v>
      </c>
      <c r="AA47" s="43">
        <f>'BAR BB| Open rates'!AA47*0.8</f>
        <v>238240</v>
      </c>
      <c r="AB47" s="43">
        <f>'BAR BB| Open rates'!AB47*0.8</f>
        <v>246320</v>
      </c>
      <c r="AC47" s="43">
        <f>'BAR BB| Open rates'!AC47*0.8</f>
        <v>240400</v>
      </c>
      <c r="AD47" s="43">
        <f>'BAR BB| Open rates'!AD47*0.8</f>
        <v>238240</v>
      </c>
      <c r="AE47" s="43">
        <f>'BAR BB| Open rates'!AE47*0.8</f>
        <v>106960</v>
      </c>
      <c r="AF47" s="43">
        <f>'BAR BB| Open rates'!AF47*0.8</f>
        <v>98960</v>
      </c>
      <c r="AG47" s="43">
        <f>'BAR BB| Open rates'!AG47*0.8</f>
        <v>69360</v>
      </c>
      <c r="AH47" s="43">
        <f>'BAR BB| Open rates'!AH47*0.8</f>
        <v>73360</v>
      </c>
      <c r="AI47" s="43">
        <f>'BAR BB| Open rates'!AI47*0.8</f>
        <v>71760</v>
      </c>
      <c r="AJ47" s="43">
        <f>'BAR BB| Open rates'!AJ47*0.8</f>
        <v>69360</v>
      </c>
      <c r="AK47" s="43">
        <f>'BAR BB| Open rates'!AK47*0.8</f>
        <v>71760</v>
      </c>
      <c r="AL47" s="43">
        <f>'BAR BB| Open rates'!AL47*0.8</f>
        <v>69360</v>
      </c>
      <c r="AM47" s="43">
        <f>'BAR BB| Open rates'!AM47*0.8</f>
        <v>71760</v>
      </c>
      <c r="AN47" s="43">
        <f>'BAR BB| Open rates'!AN47*0.8</f>
        <v>77360</v>
      </c>
      <c r="AO47" s="43">
        <f>'BAR BB| Open rates'!AO47*0.8</f>
        <v>79760</v>
      </c>
      <c r="AP47" s="43">
        <f>'BAR BB| Open rates'!AP47*0.8</f>
        <v>127040</v>
      </c>
      <c r="AQ47" s="43">
        <f>'BAR BB| Open rates'!AQ47*0.8</f>
        <v>127040</v>
      </c>
      <c r="AR47" s="43">
        <f>'BAR BB| Open rates'!AR47*0.8</f>
        <v>129360</v>
      </c>
      <c r="AS47" s="43">
        <f>'BAR BB| Open rates'!AS47*0.8</f>
        <v>127040</v>
      </c>
      <c r="AT47" s="43">
        <f>'BAR BB| Open rates'!AT47*0.8</f>
        <v>129360</v>
      </c>
      <c r="AU47" s="43">
        <f>'BAR BB| Open rates'!AU47*0.8</f>
        <v>127040</v>
      </c>
      <c r="AV47" s="43">
        <f>'BAR BB| Open rates'!AV47*0.8</f>
        <v>116160</v>
      </c>
      <c r="AW47" s="43">
        <f>'BAR BB| Open rates'!AW47*0.8</f>
        <v>113280</v>
      </c>
      <c r="AX47" s="43">
        <f>'BAR BB| Open rates'!AX47*0.8</f>
        <v>98240</v>
      </c>
      <c r="AY47" s="43">
        <f>'BAR BB| Open rates'!AY47*0.8</f>
        <v>95040</v>
      </c>
      <c r="AZ47" s="43">
        <f>'BAR BB| Open rates'!AZ47*0.8</f>
        <v>98240</v>
      </c>
      <c r="BA47" s="43">
        <f>'BAR BB| Open rates'!BA47*0.8</f>
        <v>91040</v>
      </c>
      <c r="BB47" s="43">
        <f>'BAR BB| Open rates'!BB47*0.8</f>
        <v>89440</v>
      </c>
      <c r="BC47" s="43">
        <f>'BAR BB| Open rates'!BC47*0.8</f>
        <v>91040</v>
      </c>
      <c r="BD47" s="43">
        <f>'BAR BB| Open rates'!BD47*0.8</f>
        <v>89440</v>
      </c>
      <c r="BE47" s="43">
        <f>'BAR BB| Open rates'!BE47*0.8</f>
        <v>79680</v>
      </c>
      <c r="BF47" s="43">
        <f>'BAR BB| Open rates'!BF47*0.8</f>
        <v>78320</v>
      </c>
      <c r="BG47" s="43">
        <f>'BAR BB| Open rates'!BG47*0.8</f>
        <v>76720</v>
      </c>
      <c r="BH47" s="43">
        <f>'BAR BB| Open rates'!BH47*0.8</f>
        <v>76720</v>
      </c>
      <c r="BI47" s="43">
        <f>'BAR BB| Open rates'!BI47*0.8</f>
        <v>75920</v>
      </c>
      <c r="BJ47" s="43">
        <f>'BAR BB| Open rates'!BJ47*0.8</f>
        <v>76720</v>
      </c>
      <c r="BK47" s="43">
        <f>'BAR BB| Open rates'!BK47*0.8</f>
        <v>75920</v>
      </c>
      <c r="BL47" s="43">
        <f>'BAR BB| Open rates'!BL47*0.8</f>
        <v>76720</v>
      </c>
    </row>
    <row r="48" spans="1:64" s="36" customFormat="1" ht="12.75" customHeight="1" x14ac:dyDescent="0.2">
      <c r="A48" s="237">
        <v>8</v>
      </c>
      <c r="B48" s="43">
        <f>'BAR BB| Open rates'!B48*0.8</f>
        <v>72720</v>
      </c>
      <c r="C48" s="43">
        <f>'BAR BB| Open rates'!C48*0.8</f>
        <v>69520</v>
      </c>
      <c r="D48" s="43">
        <f>'BAR BB| Open rates'!D48*0.8</f>
        <v>69520</v>
      </c>
      <c r="E48" s="43">
        <f>'BAR BB| Open rates'!E48*0.8</f>
        <v>72720</v>
      </c>
      <c r="F48" s="43">
        <f>'BAR BB| Open rates'!F48*0.8</f>
        <v>69520</v>
      </c>
      <c r="G48" s="43">
        <f>'BAR BB| Open rates'!G48*0.8</f>
        <v>69520</v>
      </c>
      <c r="H48" s="43">
        <f>'BAR BB| Open rates'!H48*0.8</f>
        <v>63920</v>
      </c>
      <c r="I48" s="43">
        <f>'BAR BB| Open rates'!I48*0.8</f>
        <v>62160</v>
      </c>
      <c r="J48" s="43">
        <f>'BAR BB| Open rates'!J48*0.8</f>
        <v>60800</v>
      </c>
      <c r="K48" s="43">
        <f>'BAR BB| Open rates'!K48*0.8</f>
        <v>59200</v>
      </c>
      <c r="L48" s="43">
        <f>'BAR BB| Open rates'!L48*0.8</f>
        <v>60800</v>
      </c>
      <c r="M48" s="43">
        <f>'BAR BB| Open rates'!M48*0.8</f>
        <v>59200</v>
      </c>
      <c r="N48" s="43">
        <f>'BAR BB| Open rates'!N48*0.8</f>
        <v>60800</v>
      </c>
      <c r="O48" s="43">
        <f>'BAR BB| Open rates'!O48*0.8</f>
        <v>59200</v>
      </c>
      <c r="P48" s="43">
        <f>'BAR BB| Open rates'!P48*0.8</f>
        <v>60800</v>
      </c>
      <c r="Q48" s="43">
        <f>'BAR BB| Open rates'!Q48*0.8</f>
        <v>59200</v>
      </c>
      <c r="R48" s="43">
        <f>'BAR BB| Open rates'!R48*0.8</f>
        <v>59200</v>
      </c>
      <c r="S48" s="43">
        <f>'BAR BB| Open rates'!S48*0.8</f>
        <v>60800</v>
      </c>
      <c r="T48" s="43">
        <f>'BAR BB| Open rates'!T48*0.8</f>
        <v>59200</v>
      </c>
      <c r="U48" s="43">
        <f>'BAR BB| Open rates'!U48*0.8</f>
        <v>60800</v>
      </c>
      <c r="V48" s="43">
        <f>'BAR BB| Open rates'!V48*0.8</f>
        <v>60800</v>
      </c>
      <c r="W48" s="43">
        <f>'BAR BB| Open rates'!W48*0.8</f>
        <v>63920</v>
      </c>
      <c r="X48" s="43">
        <f>'BAR BB| Open rates'!X48*0.8</f>
        <v>69520</v>
      </c>
      <c r="Y48" s="43">
        <f>'BAR BB| Open rates'!Y48*0.8</f>
        <v>216720</v>
      </c>
      <c r="Z48" s="43">
        <f>'BAR BB| Open rates'!Z48*0.8</f>
        <v>232640</v>
      </c>
      <c r="AA48" s="43">
        <f>'BAR BB| Open rates'!AA48*0.8</f>
        <v>240640</v>
      </c>
      <c r="AB48" s="43">
        <f>'BAR BB| Open rates'!AB48*0.8</f>
        <v>248720</v>
      </c>
      <c r="AC48" s="43">
        <f>'BAR BB| Open rates'!AC48*0.8</f>
        <v>242800</v>
      </c>
      <c r="AD48" s="43">
        <f>'BAR BB| Open rates'!AD48*0.8</f>
        <v>240640</v>
      </c>
      <c r="AE48" s="43">
        <f>'BAR BB| Open rates'!AE48*0.8</f>
        <v>109360</v>
      </c>
      <c r="AF48" s="43">
        <f>'BAR BB| Open rates'!AF48*0.8</f>
        <v>101360</v>
      </c>
      <c r="AG48" s="43">
        <f>'BAR BB| Open rates'!AG48*0.8</f>
        <v>71760</v>
      </c>
      <c r="AH48" s="43">
        <f>'BAR BB| Open rates'!AH48*0.8</f>
        <v>75760</v>
      </c>
      <c r="AI48" s="43">
        <f>'BAR BB| Open rates'!AI48*0.8</f>
        <v>74160</v>
      </c>
      <c r="AJ48" s="43">
        <f>'BAR BB| Open rates'!AJ48*0.8</f>
        <v>71760</v>
      </c>
      <c r="AK48" s="43">
        <f>'BAR BB| Open rates'!AK48*0.8</f>
        <v>74160</v>
      </c>
      <c r="AL48" s="43">
        <f>'BAR BB| Open rates'!AL48*0.8</f>
        <v>71760</v>
      </c>
      <c r="AM48" s="43">
        <f>'BAR BB| Open rates'!AM48*0.8</f>
        <v>74160</v>
      </c>
      <c r="AN48" s="43">
        <f>'BAR BB| Open rates'!AN48*0.8</f>
        <v>79760</v>
      </c>
      <c r="AO48" s="43">
        <f>'BAR BB| Open rates'!AO48*0.8</f>
        <v>82160</v>
      </c>
      <c r="AP48" s="43">
        <f>'BAR BB| Open rates'!AP48*0.8</f>
        <v>129440</v>
      </c>
      <c r="AQ48" s="43">
        <f>'BAR BB| Open rates'!AQ48*0.8</f>
        <v>129440</v>
      </c>
      <c r="AR48" s="43">
        <f>'BAR BB| Open rates'!AR48*0.8</f>
        <v>131760</v>
      </c>
      <c r="AS48" s="43">
        <f>'BAR BB| Open rates'!AS48*0.8</f>
        <v>129440</v>
      </c>
      <c r="AT48" s="43">
        <f>'BAR BB| Open rates'!AT48*0.8</f>
        <v>131760</v>
      </c>
      <c r="AU48" s="43">
        <f>'BAR BB| Open rates'!AU48*0.8</f>
        <v>129440</v>
      </c>
      <c r="AV48" s="43">
        <f>'BAR BB| Open rates'!AV48*0.8</f>
        <v>118560</v>
      </c>
      <c r="AW48" s="43">
        <f>'BAR BB| Open rates'!AW48*0.8</f>
        <v>115680</v>
      </c>
      <c r="AX48" s="43">
        <f>'BAR BB| Open rates'!AX48*0.8</f>
        <v>100640</v>
      </c>
      <c r="AY48" s="43">
        <f>'BAR BB| Open rates'!AY48*0.8</f>
        <v>97440</v>
      </c>
      <c r="AZ48" s="43">
        <f>'BAR BB| Open rates'!AZ48*0.8</f>
        <v>100640</v>
      </c>
      <c r="BA48" s="43">
        <f>'BAR BB| Open rates'!BA48*0.8</f>
        <v>93440</v>
      </c>
      <c r="BB48" s="43">
        <f>'BAR BB| Open rates'!BB48*0.8</f>
        <v>91840</v>
      </c>
      <c r="BC48" s="43">
        <f>'BAR BB| Open rates'!BC48*0.8</f>
        <v>93440</v>
      </c>
      <c r="BD48" s="43">
        <f>'BAR BB| Open rates'!BD48*0.8</f>
        <v>91840</v>
      </c>
      <c r="BE48" s="43">
        <f>'BAR BB| Open rates'!BE48*0.8</f>
        <v>82080</v>
      </c>
      <c r="BF48" s="43">
        <f>'BAR BB| Open rates'!BF48*0.8</f>
        <v>80720</v>
      </c>
      <c r="BG48" s="43">
        <f>'BAR BB| Open rates'!BG48*0.8</f>
        <v>79120</v>
      </c>
      <c r="BH48" s="43">
        <f>'BAR BB| Open rates'!BH48*0.8</f>
        <v>79120</v>
      </c>
      <c r="BI48" s="43">
        <f>'BAR BB| Open rates'!BI48*0.8</f>
        <v>78320</v>
      </c>
      <c r="BJ48" s="43">
        <f>'BAR BB| Open rates'!BJ48*0.8</f>
        <v>79120</v>
      </c>
      <c r="BK48" s="43">
        <f>'BAR BB| Open rates'!BK48*0.8</f>
        <v>78320</v>
      </c>
      <c r="BL48" s="43">
        <f>'BAR BB| Open rates'!BL48*0.8</f>
        <v>79120</v>
      </c>
    </row>
    <row r="49" spans="1:64"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s="36" customFormat="1" ht="12.75" customHeight="1" x14ac:dyDescent="0.2">
      <c r="A50" s="237">
        <v>1</v>
      </c>
      <c r="B50" s="43">
        <f>'BAR BB| Open rates'!B50*0.8</f>
        <v>76000</v>
      </c>
      <c r="C50" s="43">
        <f>'BAR BB| Open rates'!C50*0.8</f>
        <v>76000</v>
      </c>
      <c r="D50" s="43">
        <f>'BAR BB| Open rates'!D50*0.8</f>
        <v>76000</v>
      </c>
      <c r="E50" s="43">
        <f>'BAR BB| Open rates'!E50*0.8</f>
        <v>76000</v>
      </c>
      <c r="F50" s="43">
        <f>'BAR BB| Open rates'!F50*0.8</f>
        <v>76000</v>
      </c>
      <c r="G50" s="43">
        <f>'BAR BB| Open rates'!G50*0.8</f>
        <v>76000</v>
      </c>
      <c r="H50" s="43">
        <f>'BAR BB| Open rates'!H50*0.8</f>
        <v>76000</v>
      </c>
      <c r="I50" s="43">
        <f>'BAR BB| Open rates'!I50*0.8</f>
        <v>76000</v>
      </c>
      <c r="J50" s="43">
        <f>'BAR BB| Open rates'!J50*0.8</f>
        <v>76000</v>
      </c>
      <c r="K50" s="43">
        <f>'BAR BB| Open rates'!K50*0.8</f>
        <v>76000</v>
      </c>
      <c r="L50" s="43">
        <f>'BAR BB| Open rates'!L50*0.8</f>
        <v>76000</v>
      </c>
      <c r="M50" s="43">
        <f>'BAR BB| Open rates'!M50*0.8</f>
        <v>76000</v>
      </c>
      <c r="N50" s="43">
        <f>'BAR BB| Open rates'!N50*0.8</f>
        <v>76000</v>
      </c>
      <c r="O50" s="43">
        <f>'BAR BB| Open rates'!O50*0.8</f>
        <v>76000</v>
      </c>
      <c r="P50" s="43">
        <f>'BAR BB| Open rates'!P50*0.8</f>
        <v>76000</v>
      </c>
      <c r="Q50" s="43">
        <f>'BAR BB| Open rates'!Q50*0.8</f>
        <v>76000</v>
      </c>
      <c r="R50" s="43">
        <f>'BAR BB| Open rates'!R50*0.8</f>
        <v>76000</v>
      </c>
      <c r="S50" s="43">
        <f>'BAR BB| Open rates'!S50*0.8</f>
        <v>76000</v>
      </c>
      <c r="T50" s="43">
        <f>'BAR BB| Open rates'!T50*0.8</f>
        <v>76000</v>
      </c>
      <c r="U50" s="43">
        <f>'BAR BB| Open rates'!U50*0.8</f>
        <v>76000</v>
      </c>
      <c r="V50" s="43">
        <f>'BAR BB| Open rates'!V50*0.8</f>
        <v>76000</v>
      </c>
      <c r="W50" s="43">
        <f>'BAR BB| Open rates'!W50*0.8</f>
        <v>76000</v>
      </c>
      <c r="X50" s="43">
        <f>'BAR BB| Open rates'!X50*0.8</f>
        <v>76000</v>
      </c>
      <c r="Y50" s="43">
        <f>'BAR BB| Open rates'!Y50*0.8</f>
        <v>280000</v>
      </c>
      <c r="Z50" s="43">
        <f>'BAR BB| Open rates'!Z50*0.8</f>
        <v>280000</v>
      </c>
      <c r="AA50" s="43">
        <f>'BAR BB| Open rates'!AA50*0.8</f>
        <v>280000</v>
      </c>
      <c r="AB50" s="43">
        <f>'BAR BB| Open rates'!AB50*0.8</f>
        <v>280000</v>
      </c>
      <c r="AC50" s="43">
        <f>'BAR BB| Open rates'!AC50*0.8</f>
        <v>280000</v>
      </c>
      <c r="AD50" s="43">
        <f>'BAR BB| Open rates'!AD50*0.8</f>
        <v>280000</v>
      </c>
      <c r="AE50" s="43">
        <f>'BAR BB| Open rates'!AE50*0.8</f>
        <v>92000</v>
      </c>
      <c r="AF50" s="43">
        <f>'BAR BB| Open rates'!AF50*0.8</f>
        <v>92000</v>
      </c>
      <c r="AG50" s="43">
        <f>'BAR BB| Open rates'!AG50*0.8</f>
        <v>92000</v>
      </c>
      <c r="AH50" s="43">
        <f>'BAR BB| Open rates'!AH50*0.8</f>
        <v>92000</v>
      </c>
      <c r="AI50" s="43">
        <f>'BAR BB| Open rates'!AI50*0.8</f>
        <v>92000</v>
      </c>
      <c r="AJ50" s="43">
        <f>'BAR BB| Open rates'!AJ50*0.8</f>
        <v>92000</v>
      </c>
      <c r="AK50" s="43">
        <f>'BAR BB| Open rates'!AK50*0.8</f>
        <v>92000</v>
      </c>
      <c r="AL50" s="43">
        <f>'BAR BB| Open rates'!AL50*0.8</f>
        <v>92000</v>
      </c>
      <c r="AM50" s="43">
        <f>'BAR BB| Open rates'!AM50*0.8</f>
        <v>92000.8</v>
      </c>
      <c r="AN50" s="43">
        <f>'BAR BB| Open rates'!AN50*0.8</f>
        <v>92000</v>
      </c>
      <c r="AO50" s="43">
        <f>'BAR BB| Open rates'!AO50*0.8</f>
        <v>92000</v>
      </c>
      <c r="AP50" s="43">
        <f>'BAR BB| Open rates'!AP50*0.8</f>
        <v>180000</v>
      </c>
      <c r="AQ50" s="43">
        <f>'BAR BB| Open rates'!AQ50*0.8</f>
        <v>180000</v>
      </c>
      <c r="AR50" s="43">
        <f>'BAR BB| Open rates'!AR50*0.8</f>
        <v>180000</v>
      </c>
      <c r="AS50" s="43">
        <f>'BAR BB| Open rates'!AS50*0.8</f>
        <v>180000</v>
      </c>
      <c r="AT50" s="43">
        <f>'BAR BB| Open rates'!AT50*0.8</f>
        <v>180000</v>
      </c>
      <c r="AU50" s="43">
        <f>'BAR BB| Open rates'!AU50*0.8</f>
        <v>180000</v>
      </c>
      <c r="AV50" s="43">
        <f>'BAR BB| Open rates'!AV50*0.8</f>
        <v>180000</v>
      </c>
      <c r="AW50" s="43">
        <f>'BAR BB| Open rates'!AW50*0.8</f>
        <v>92000</v>
      </c>
      <c r="AX50" s="43">
        <f>'BAR BB| Open rates'!AX50*0.8</f>
        <v>92000</v>
      </c>
      <c r="AY50" s="43">
        <f>'BAR BB| Open rates'!AY50*0.8</f>
        <v>92000</v>
      </c>
      <c r="AZ50" s="43">
        <f>'BAR BB| Open rates'!AZ50*0.8</f>
        <v>92000</v>
      </c>
      <c r="BA50" s="43">
        <f>'BAR BB| Open rates'!BA50*0.8</f>
        <v>92000</v>
      </c>
      <c r="BB50" s="43">
        <f>'BAR BB| Open rates'!BB50*0.8</f>
        <v>92000</v>
      </c>
      <c r="BC50" s="43">
        <f>'BAR BB| Open rates'!BC50*0.8</f>
        <v>92000</v>
      </c>
      <c r="BD50" s="43">
        <f>'BAR BB| Open rates'!BD50*0.8</f>
        <v>92000</v>
      </c>
      <c r="BE50" s="43">
        <f>'BAR BB| Open rates'!BE50*0.8</f>
        <v>72000</v>
      </c>
      <c r="BF50" s="43">
        <f>'BAR BB| Open rates'!BF50*0.8</f>
        <v>72000</v>
      </c>
      <c r="BG50" s="43">
        <f>'BAR BB| Open rates'!BG50*0.8</f>
        <v>72000</v>
      </c>
      <c r="BH50" s="43">
        <f>'BAR BB| Open rates'!BH50*0.8</f>
        <v>72000</v>
      </c>
      <c r="BI50" s="43">
        <f>'BAR BB| Open rates'!BI50*0.8</f>
        <v>72000</v>
      </c>
      <c r="BJ50" s="43">
        <f>'BAR BB| Open rates'!BJ50*0.8</f>
        <v>72000</v>
      </c>
      <c r="BK50" s="43">
        <f>'BAR BB| Open rates'!BK50*0.8</f>
        <v>72000</v>
      </c>
      <c r="BL50" s="43">
        <f>'BAR BB| Open rates'!BL50*0.8</f>
        <v>72000</v>
      </c>
    </row>
    <row r="51" spans="1:64" s="36" customFormat="1" ht="12.75" customHeight="1" x14ac:dyDescent="0.2">
      <c r="A51" s="237">
        <v>2</v>
      </c>
      <c r="B51" s="43">
        <f>'BAR BB| Open rates'!B51*0.8</f>
        <v>78000</v>
      </c>
      <c r="C51" s="43">
        <f>'BAR BB| Open rates'!C51*0.8</f>
        <v>78000</v>
      </c>
      <c r="D51" s="43">
        <f>'BAR BB| Open rates'!D51*0.8</f>
        <v>78000</v>
      </c>
      <c r="E51" s="43">
        <f>'BAR BB| Open rates'!E51*0.8</f>
        <v>78000</v>
      </c>
      <c r="F51" s="43">
        <f>'BAR BB| Open rates'!F51*0.8</f>
        <v>78000</v>
      </c>
      <c r="G51" s="43">
        <f>'BAR BB| Open rates'!G51*0.8</f>
        <v>78000</v>
      </c>
      <c r="H51" s="43">
        <f>'BAR BB| Open rates'!H51*0.8</f>
        <v>78000</v>
      </c>
      <c r="I51" s="43">
        <f>'BAR BB| Open rates'!I51*0.8</f>
        <v>78000</v>
      </c>
      <c r="J51" s="43">
        <f>'BAR BB| Open rates'!J51*0.8</f>
        <v>78000</v>
      </c>
      <c r="K51" s="43">
        <f>'BAR BB| Open rates'!K51*0.8</f>
        <v>78000</v>
      </c>
      <c r="L51" s="43">
        <f>'BAR BB| Open rates'!L51*0.8</f>
        <v>78000</v>
      </c>
      <c r="M51" s="43">
        <f>'BAR BB| Open rates'!M51*0.8</f>
        <v>78000</v>
      </c>
      <c r="N51" s="43">
        <f>'BAR BB| Open rates'!N51*0.8</f>
        <v>78000</v>
      </c>
      <c r="O51" s="43">
        <f>'BAR BB| Open rates'!O51*0.8</f>
        <v>78000</v>
      </c>
      <c r="P51" s="43">
        <f>'BAR BB| Open rates'!P51*0.8</f>
        <v>78000</v>
      </c>
      <c r="Q51" s="43">
        <f>'BAR BB| Open rates'!Q51*0.8</f>
        <v>78000</v>
      </c>
      <c r="R51" s="43">
        <f>'BAR BB| Open rates'!R51*0.8</f>
        <v>78000</v>
      </c>
      <c r="S51" s="43">
        <f>'BAR BB| Open rates'!S51*0.8</f>
        <v>78000</v>
      </c>
      <c r="T51" s="43">
        <f>'BAR BB| Open rates'!T51*0.8</f>
        <v>78000</v>
      </c>
      <c r="U51" s="43">
        <f>'BAR BB| Open rates'!U51*0.8</f>
        <v>78000</v>
      </c>
      <c r="V51" s="43">
        <f>'BAR BB| Open rates'!V51*0.8</f>
        <v>78000</v>
      </c>
      <c r="W51" s="43">
        <f>'BAR BB| Open rates'!W51*0.8</f>
        <v>78000</v>
      </c>
      <c r="X51" s="43">
        <f>'BAR BB| Open rates'!X51*0.8</f>
        <v>78000</v>
      </c>
      <c r="Y51" s="43">
        <f>'BAR BB| Open rates'!Y51*0.8</f>
        <v>282400</v>
      </c>
      <c r="Z51" s="43">
        <f>'BAR BB| Open rates'!Z51*0.8</f>
        <v>282400</v>
      </c>
      <c r="AA51" s="43">
        <f>'BAR BB| Open rates'!AA51*0.8</f>
        <v>282400</v>
      </c>
      <c r="AB51" s="43">
        <f>'BAR BB| Open rates'!AB51*0.8</f>
        <v>282400</v>
      </c>
      <c r="AC51" s="43">
        <f>'BAR BB| Open rates'!AC51*0.8</f>
        <v>282400</v>
      </c>
      <c r="AD51" s="43">
        <f>'BAR BB| Open rates'!AD51*0.8</f>
        <v>282400</v>
      </c>
      <c r="AE51" s="43">
        <f>'BAR BB| Open rates'!AE51*0.8</f>
        <v>94400</v>
      </c>
      <c r="AF51" s="43">
        <f>'BAR BB| Open rates'!AF51*0.8</f>
        <v>94400</v>
      </c>
      <c r="AG51" s="43">
        <f>'BAR BB| Open rates'!AG51*0.8</f>
        <v>94400</v>
      </c>
      <c r="AH51" s="43">
        <f>'BAR BB| Open rates'!AH51*0.8</f>
        <v>94400</v>
      </c>
      <c r="AI51" s="43">
        <f>'BAR BB| Open rates'!AI51*0.8</f>
        <v>94400</v>
      </c>
      <c r="AJ51" s="43">
        <f>'BAR BB| Open rates'!AJ51*0.8</f>
        <v>94400</v>
      </c>
      <c r="AK51" s="43">
        <f>'BAR BB| Open rates'!AK51*0.8</f>
        <v>94400</v>
      </c>
      <c r="AL51" s="43">
        <f>'BAR BB| Open rates'!AL51*0.8</f>
        <v>94400</v>
      </c>
      <c r="AM51" s="43">
        <f>'BAR BB| Open rates'!AM51*0.8</f>
        <v>94400.8</v>
      </c>
      <c r="AN51" s="43">
        <f>'BAR BB| Open rates'!AN51*0.8</f>
        <v>94400</v>
      </c>
      <c r="AO51" s="43">
        <f>'BAR BB| Open rates'!AO51*0.8</f>
        <v>94400</v>
      </c>
      <c r="AP51" s="43">
        <f>'BAR BB| Open rates'!AP51*0.8</f>
        <v>182400</v>
      </c>
      <c r="AQ51" s="43">
        <f>'BAR BB| Open rates'!AQ51*0.8</f>
        <v>182400.80000000002</v>
      </c>
      <c r="AR51" s="43">
        <f>'BAR BB| Open rates'!AR51*0.8</f>
        <v>182400</v>
      </c>
      <c r="AS51" s="43">
        <f>'BAR BB| Open rates'!AS51*0.8</f>
        <v>182400</v>
      </c>
      <c r="AT51" s="43">
        <f>'BAR BB| Open rates'!AT51*0.8</f>
        <v>182400</v>
      </c>
      <c r="AU51" s="43">
        <f>'BAR BB| Open rates'!AU51*0.8</f>
        <v>182400.80000000002</v>
      </c>
      <c r="AV51" s="43">
        <f>'BAR BB| Open rates'!AV51*0.8</f>
        <v>182400</v>
      </c>
      <c r="AW51" s="43">
        <f>'BAR BB| Open rates'!AW51*0.8</f>
        <v>94399.200000000012</v>
      </c>
      <c r="AX51" s="43">
        <f>'BAR BB| Open rates'!AX51*0.8</f>
        <v>94400</v>
      </c>
      <c r="AY51" s="43">
        <f>'BAR BB| Open rates'!AY51*0.8</f>
        <v>94400</v>
      </c>
      <c r="AZ51" s="43">
        <f>'BAR BB| Open rates'!AZ51*0.8</f>
        <v>94400</v>
      </c>
      <c r="BA51" s="43">
        <f>'BAR BB| Open rates'!BA51*0.8</f>
        <v>94400</v>
      </c>
      <c r="BB51" s="43">
        <f>'BAR BB| Open rates'!BB51*0.8</f>
        <v>94400</v>
      </c>
      <c r="BC51" s="43">
        <f>'BAR BB| Open rates'!BC51*0.8</f>
        <v>94400</v>
      </c>
      <c r="BD51" s="43">
        <f>'BAR BB| Open rates'!BD51*0.8</f>
        <v>94400</v>
      </c>
      <c r="BE51" s="43">
        <f>'BAR BB| Open rates'!BE51*0.8</f>
        <v>74400</v>
      </c>
      <c r="BF51" s="43">
        <f>'BAR BB| Open rates'!BF51*0.8</f>
        <v>74400</v>
      </c>
      <c r="BG51" s="43">
        <f>'BAR BB| Open rates'!BG51*0.8</f>
        <v>74400</v>
      </c>
      <c r="BH51" s="43">
        <f>'BAR BB| Open rates'!BH51*0.8</f>
        <v>74400</v>
      </c>
      <c r="BI51" s="43">
        <f>'BAR BB| Open rates'!BI51*0.8</f>
        <v>74400</v>
      </c>
      <c r="BJ51" s="43">
        <f>'BAR BB| Open rates'!BJ51*0.8</f>
        <v>74400</v>
      </c>
      <c r="BK51" s="43">
        <f>'BAR BB| Open rates'!BK51*0.8</f>
        <v>74400</v>
      </c>
      <c r="BL51" s="43">
        <f>'BAR BB| Open rates'!BL51*0.8</f>
        <v>74400</v>
      </c>
    </row>
    <row r="52" spans="1:64" s="36" customFormat="1" ht="45.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64000</v>
      </c>
      <c r="G53" s="43">
        <f>'BAR BB| Open rates'!G53*0.8</f>
        <v>64000</v>
      </c>
      <c r="H53" s="43">
        <f>'BAR BB| Open rates'!H53*0.8</f>
        <v>64000</v>
      </c>
      <c r="I53" s="43">
        <f>'BAR BB| Open rates'!I53*0.8</f>
        <v>64000</v>
      </c>
      <c r="J53" s="43">
        <f>'BAR BB| Open rates'!J53*0.8</f>
        <v>64000</v>
      </c>
      <c r="K53" s="43">
        <f>'BAR BB| Open rates'!K53*0.8</f>
        <v>64000</v>
      </c>
      <c r="L53" s="43">
        <f>'BAR BB| Open rates'!L53*0.8</f>
        <v>64000</v>
      </c>
      <c r="M53" s="43">
        <f>'BAR BB| Open rates'!M53*0.8</f>
        <v>64000</v>
      </c>
      <c r="N53" s="43">
        <f>'BAR BB| Open rates'!N53*0.8</f>
        <v>64000</v>
      </c>
      <c r="O53" s="43">
        <f>'BAR BB| Open rates'!O53*0.8</f>
        <v>64000</v>
      </c>
      <c r="P53" s="43">
        <f>'BAR BB| Open rates'!P53*0.8</f>
        <v>64000</v>
      </c>
      <c r="Q53" s="43">
        <f>'BAR BB| Open rates'!Q53*0.8</f>
        <v>64000</v>
      </c>
      <c r="R53" s="43">
        <f>'BAR BB| Open rates'!R53*0.8</f>
        <v>64000</v>
      </c>
      <c r="S53" s="43">
        <f>'BAR BB| Open rates'!S53*0.8</f>
        <v>64000</v>
      </c>
      <c r="T53" s="43">
        <f>'BAR BB| Open rates'!T53*0.8</f>
        <v>64000</v>
      </c>
      <c r="U53" s="43">
        <f>'BAR BB| Open rates'!U53*0.8</f>
        <v>64000</v>
      </c>
      <c r="V53" s="43">
        <f>'BAR BB| Open rates'!V53*0.8</f>
        <v>64000</v>
      </c>
      <c r="W53" s="43">
        <f>'BAR BB| Open rates'!W53*0.8</f>
        <v>64000</v>
      </c>
      <c r="X53" s="43">
        <f>'BAR BB| Open rates'!X53*0.8</f>
        <v>64000</v>
      </c>
      <c r="Y53" s="43">
        <f>'BAR BB| Open rates'!Y53*0.8</f>
        <v>256000</v>
      </c>
      <c r="Z53" s="43">
        <f>'BAR BB| Open rates'!Z53*0.8</f>
        <v>256000</v>
      </c>
      <c r="AA53" s="43">
        <f>'BAR BB| Open rates'!AA53*0.8</f>
        <v>256000</v>
      </c>
      <c r="AB53" s="43">
        <f>'BAR BB| Open rates'!AB53*0.8</f>
        <v>256000</v>
      </c>
      <c r="AC53" s="43">
        <f>'BAR BB| Open rates'!AC53*0.8</f>
        <v>256000</v>
      </c>
      <c r="AD53" s="43">
        <f>'BAR BB| Open rates'!AD53*0.8</f>
        <v>256000</v>
      </c>
      <c r="AE53" s="43">
        <f>'BAR BB| Open rates'!AE53*0.8</f>
        <v>80000</v>
      </c>
      <c r="AF53" s="43">
        <f>'BAR BB| Open rates'!AF53*0.8</f>
        <v>80000</v>
      </c>
      <c r="AG53" s="43">
        <f>'BAR BB| Open rates'!AG53*0.8</f>
        <v>80000</v>
      </c>
      <c r="AH53" s="43">
        <f>'BAR BB| Open rates'!AH53*0.8</f>
        <v>80000</v>
      </c>
      <c r="AI53" s="43">
        <f>'BAR BB| Open rates'!AI53*0.8</f>
        <v>80000</v>
      </c>
      <c r="AJ53" s="43">
        <f>'BAR BB| Open rates'!AJ53*0.8</f>
        <v>80000</v>
      </c>
      <c r="AK53" s="43">
        <f>'BAR BB| Open rates'!AK53*0.8</f>
        <v>80000</v>
      </c>
      <c r="AL53" s="43">
        <f>'BAR BB| Open rates'!AL53*0.8</f>
        <v>80000</v>
      </c>
      <c r="AM53" s="43">
        <f>'BAR BB| Open rates'!AM53*0.8</f>
        <v>80000.800000000003</v>
      </c>
      <c r="AN53" s="43">
        <f>'BAR BB| Open rates'!AN53*0.8</f>
        <v>80000</v>
      </c>
      <c r="AO53" s="43">
        <f>'BAR BB| Open rates'!AO53*0.8</f>
        <v>80000</v>
      </c>
      <c r="AP53" s="43">
        <f>'BAR BB| Open rates'!AP53*0.8</f>
        <v>120000</v>
      </c>
      <c r="AQ53" s="43">
        <f>'BAR BB| Open rates'!AQ53*0.8</f>
        <v>120000.8</v>
      </c>
      <c r="AR53" s="43">
        <f>'BAR BB| Open rates'!AR53*0.8</f>
        <v>120000</v>
      </c>
      <c r="AS53" s="43">
        <f>'BAR BB| Open rates'!AS53*0.8</f>
        <v>120000</v>
      </c>
      <c r="AT53" s="43">
        <f>'BAR BB| Open rates'!AT53*0.8</f>
        <v>120000</v>
      </c>
      <c r="AU53" s="43">
        <f>'BAR BB| Open rates'!AU53*0.8</f>
        <v>120000</v>
      </c>
      <c r="AV53" s="43">
        <f>'BAR BB| Open rates'!AV53*0.8</f>
        <v>164000</v>
      </c>
      <c r="AW53" s="43">
        <f>'BAR BB| Open rates'!AW53*0.8</f>
        <v>80000</v>
      </c>
      <c r="AX53" s="43">
        <f>'BAR BB| Open rates'!AX53*0.8</f>
        <v>80000</v>
      </c>
      <c r="AY53" s="43">
        <f>'BAR BB| Open rates'!AY53*0.8</f>
        <v>80000</v>
      </c>
      <c r="AZ53" s="43">
        <f>'BAR BB| Open rates'!AZ53*0.8</f>
        <v>80000</v>
      </c>
      <c r="BA53" s="43">
        <f>'BAR BB| Open rates'!BA53*0.8</f>
        <v>80000</v>
      </c>
      <c r="BB53" s="43">
        <f>'BAR BB| Open rates'!BB53*0.8</f>
        <v>80000</v>
      </c>
      <c r="BC53" s="43">
        <f>'BAR BB| Open rates'!BC53*0.8</f>
        <v>80000</v>
      </c>
      <c r="BD53" s="43">
        <f>'BAR BB| Open rates'!BD53*0.8</f>
        <v>80000</v>
      </c>
      <c r="BE53" s="43">
        <f>'BAR BB| Open rates'!BE53*0.8</f>
        <v>64000</v>
      </c>
      <c r="BF53" s="43">
        <f>'BAR BB| Open rates'!BF53*0.8</f>
        <v>64000</v>
      </c>
      <c r="BG53" s="43">
        <f>'BAR BB| Open rates'!BG53*0.8</f>
        <v>64000</v>
      </c>
      <c r="BH53" s="43">
        <f>'BAR BB| Open rates'!BH53*0.8</f>
        <v>64000</v>
      </c>
      <c r="BI53" s="43">
        <f>'BAR BB| Open rates'!BI53*0.8</f>
        <v>64000</v>
      </c>
      <c r="BJ53" s="43">
        <f>'BAR BB| Open rates'!BJ53*0.8</f>
        <v>64000</v>
      </c>
      <c r="BK53" s="43">
        <f>'BAR BB| Open rates'!BK53*0.8</f>
        <v>64000</v>
      </c>
      <c r="BL53" s="43">
        <f>'BAR BB| Open rates'!BL53*0.8</f>
        <v>64000</v>
      </c>
    </row>
    <row r="54" spans="1:64" s="36" customFormat="1" ht="12.75" customHeight="1" x14ac:dyDescent="0.2">
      <c r="A54" s="237">
        <v>2</v>
      </c>
      <c r="B54" s="43">
        <f>'BAR BB| Open rates'!B54*0.8</f>
        <v>66000</v>
      </c>
      <c r="C54" s="43">
        <f>'BAR BB| Open rates'!C54*0.8</f>
        <v>66000</v>
      </c>
      <c r="D54" s="43">
        <f>'BAR BB| Open rates'!D54*0.8</f>
        <v>66000</v>
      </c>
      <c r="E54" s="43">
        <f>'BAR BB| Open rates'!E54*0.8</f>
        <v>66000</v>
      </c>
      <c r="F54" s="43">
        <f>'BAR BB| Open rates'!F54*0.8</f>
        <v>66000</v>
      </c>
      <c r="G54" s="43">
        <f>'BAR BB| Open rates'!G54*0.8</f>
        <v>66000</v>
      </c>
      <c r="H54" s="43">
        <f>'BAR BB| Open rates'!H54*0.8</f>
        <v>66000</v>
      </c>
      <c r="I54" s="43">
        <f>'BAR BB| Open rates'!I54*0.8</f>
        <v>66000</v>
      </c>
      <c r="J54" s="43">
        <f>'BAR BB| Open rates'!J54*0.8</f>
        <v>66000</v>
      </c>
      <c r="K54" s="43">
        <f>'BAR BB| Open rates'!K54*0.8</f>
        <v>66000</v>
      </c>
      <c r="L54" s="43">
        <f>'BAR BB| Open rates'!L54*0.8</f>
        <v>66000</v>
      </c>
      <c r="M54" s="43">
        <f>'BAR BB| Open rates'!M54*0.8</f>
        <v>66000</v>
      </c>
      <c r="N54" s="43">
        <f>'BAR BB| Open rates'!N54*0.8</f>
        <v>66000</v>
      </c>
      <c r="O54" s="43">
        <f>'BAR BB| Open rates'!O54*0.8</f>
        <v>66000</v>
      </c>
      <c r="P54" s="43">
        <f>'BAR BB| Open rates'!P54*0.8</f>
        <v>66000</v>
      </c>
      <c r="Q54" s="43">
        <f>'BAR BB| Open rates'!Q54*0.8</f>
        <v>66000</v>
      </c>
      <c r="R54" s="43">
        <f>'BAR BB| Open rates'!R54*0.8</f>
        <v>66000</v>
      </c>
      <c r="S54" s="43">
        <f>'BAR BB| Open rates'!S54*0.8</f>
        <v>66000</v>
      </c>
      <c r="T54" s="43">
        <f>'BAR BB| Open rates'!T54*0.8</f>
        <v>66000</v>
      </c>
      <c r="U54" s="43">
        <f>'BAR BB| Open rates'!U54*0.8</f>
        <v>66000</v>
      </c>
      <c r="V54" s="43">
        <f>'BAR BB| Open rates'!V54*0.8</f>
        <v>66000</v>
      </c>
      <c r="W54" s="43">
        <f>'BAR BB| Open rates'!W54*0.8</f>
        <v>66000</v>
      </c>
      <c r="X54" s="43">
        <f>'BAR BB| Open rates'!X54*0.8</f>
        <v>66000</v>
      </c>
      <c r="Y54" s="43">
        <f>'BAR BB| Open rates'!Y54*0.8</f>
        <v>258400</v>
      </c>
      <c r="Z54" s="43">
        <f>'BAR BB| Open rates'!Z54*0.8</f>
        <v>258400</v>
      </c>
      <c r="AA54" s="43">
        <f>'BAR BB| Open rates'!AA54*0.8</f>
        <v>258400</v>
      </c>
      <c r="AB54" s="43">
        <f>'BAR BB| Open rates'!AB54*0.8</f>
        <v>258400</v>
      </c>
      <c r="AC54" s="43">
        <f>'BAR BB| Open rates'!AC54*0.8</f>
        <v>258400</v>
      </c>
      <c r="AD54" s="43">
        <f>'BAR BB| Open rates'!AD54*0.8</f>
        <v>258400</v>
      </c>
      <c r="AE54" s="43">
        <f>'BAR BB| Open rates'!AE54*0.8</f>
        <v>82400</v>
      </c>
      <c r="AF54" s="43">
        <f>'BAR BB| Open rates'!AF54*0.8</f>
        <v>82400</v>
      </c>
      <c r="AG54" s="43">
        <f>'BAR BB| Open rates'!AG54*0.8</f>
        <v>82400</v>
      </c>
      <c r="AH54" s="43">
        <f>'BAR BB| Open rates'!AH54*0.8</f>
        <v>82400</v>
      </c>
      <c r="AI54" s="43">
        <f>'BAR BB| Open rates'!AI54*0.8</f>
        <v>82400</v>
      </c>
      <c r="AJ54" s="43">
        <f>'BAR BB| Open rates'!AJ54*0.8</f>
        <v>82400</v>
      </c>
      <c r="AK54" s="43">
        <f>'BAR BB| Open rates'!AK54*0.8</f>
        <v>82400</v>
      </c>
      <c r="AL54" s="43">
        <f>'BAR BB| Open rates'!AL54*0.8</f>
        <v>82400</v>
      </c>
      <c r="AM54" s="43">
        <f>'BAR BB| Open rates'!AM54*0.8</f>
        <v>82400.800000000003</v>
      </c>
      <c r="AN54" s="43">
        <f>'BAR BB| Open rates'!AN54*0.8</f>
        <v>82400</v>
      </c>
      <c r="AO54" s="43">
        <f>'BAR BB| Open rates'!AO54*0.8</f>
        <v>82400</v>
      </c>
      <c r="AP54" s="43">
        <f>'BAR BB| Open rates'!AP54*0.8</f>
        <v>122400</v>
      </c>
      <c r="AQ54" s="43">
        <f>'BAR BB| Open rates'!AQ54*0.8</f>
        <v>122400.8</v>
      </c>
      <c r="AR54" s="43">
        <f>'BAR BB| Open rates'!AR54*0.8</f>
        <v>122400</v>
      </c>
      <c r="AS54" s="43">
        <f>'BAR BB| Open rates'!AS54*0.8</f>
        <v>122400</v>
      </c>
      <c r="AT54" s="43">
        <f>'BAR BB| Open rates'!AT54*0.8</f>
        <v>122400</v>
      </c>
      <c r="AU54" s="43">
        <f>'BAR BB| Open rates'!AU54*0.8</f>
        <v>122400.8</v>
      </c>
      <c r="AV54" s="43">
        <f>'BAR BB| Open rates'!AV54*0.8</f>
        <v>166400</v>
      </c>
      <c r="AW54" s="43">
        <f>'BAR BB| Open rates'!AW54*0.8</f>
        <v>82399.200000000012</v>
      </c>
      <c r="AX54" s="43">
        <f>'BAR BB| Open rates'!AX54*0.8</f>
        <v>82400</v>
      </c>
      <c r="AY54" s="43">
        <f>'BAR BB| Open rates'!AY54*0.8</f>
        <v>82400</v>
      </c>
      <c r="AZ54" s="43">
        <f>'BAR BB| Open rates'!AZ54*0.8</f>
        <v>82400</v>
      </c>
      <c r="BA54" s="43">
        <f>'BAR BB| Open rates'!BA54*0.8</f>
        <v>82400</v>
      </c>
      <c r="BB54" s="43">
        <f>'BAR BB| Open rates'!BB54*0.8</f>
        <v>82400</v>
      </c>
      <c r="BC54" s="43">
        <f>'BAR BB| Open rates'!BC54*0.8</f>
        <v>82400</v>
      </c>
      <c r="BD54" s="43">
        <f>'BAR BB| Open rates'!BD54*0.8</f>
        <v>82400</v>
      </c>
      <c r="BE54" s="43">
        <f>'BAR BB| Open rates'!BE54*0.8</f>
        <v>66400</v>
      </c>
      <c r="BF54" s="43">
        <f>'BAR BB| Open rates'!BF54*0.8</f>
        <v>66400</v>
      </c>
      <c r="BG54" s="43">
        <f>'BAR BB| Open rates'!BG54*0.8</f>
        <v>66400</v>
      </c>
      <c r="BH54" s="43">
        <f>'BAR BB| Open rates'!BH54*0.8</f>
        <v>66400</v>
      </c>
      <c r="BI54" s="43">
        <f>'BAR BB| Open rates'!BI54*0.8</f>
        <v>66400</v>
      </c>
      <c r="BJ54" s="43">
        <f>'BAR BB| Open rates'!BJ54*0.8</f>
        <v>66400</v>
      </c>
      <c r="BK54" s="43">
        <f>'BAR BB| Open rates'!BK54*0.8</f>
        <v>66400</v>
      </c>
      <c r="BL54" s="43">
        <f>'BAR BB| Open rates'!BL54*0.8</f>
        <v>66400</v>
      </c>
    </row>
    <row r="55" spans="1:64" s="36" customFormat="1" ht="12.75" customHeight="1" x14ac:dyDescent="0.2">
      <c r="A55" s="237">
        <v>3</v>
      </c>
      <c r="B55" s="43">
        <f>'BAR BB| Open rates'!B55*0.8</f>
        <v>68000</v>
      </c>
      <c r="C55" s="43">
        <f>'BAR BB| Open rates'!C55*0.8</f>
        <v>68000</v>
      </c>
      <c r="D55" s="43">
        <f>'BAR BB| Open rates'!D55*0.8</f>
        <v>68000</v>
      </c>
      <c r="E55" s="43">
        <f>'BAR BB| Open rates'!E55*0.8</f>
        <v>68000</v>
      </c>
      <c r="F55" s="43">
        <f>'BAR BB| Open rates'!F55*0.8</f>
        <v>68000</v>
      </c>
      <c r="G55" s="43">
        <f>'BAR BB| Open rates'!G55*0.8</f>
        <v>68000</v>
      </c>
      <c r="H55" s="43">
        <f>'BAR BB| Open rates'!H55*0.8</f>
        <v>68000</v>
      </c>
      <c r="I55" s="43">
        <f>'BAR BB| Open rates'!I55*0.8</f>
        <v>68000</v>
      </c>
      <c r="J55" s="43">
        <f>'BAR BB| Open rates'!J55*0.8</f>
        <v>68000</v>
      </c>
      <c r="K55" s="43">
        <f>'BAR BB| Open rates'!K55*0.8</f>
        <v>68000</v>
      </c>
      <c r="L55" s="43">
        <f>'BAR BB| Open rates'!L55*0.8</f>
        <v>68000</v>
      </c>
      <c r="M55" s="43">
        <f>'BAR BB| Open rates'!M55*0.8</f>
        <v>68000</v>
      </c>
      <c r="N55" s="43">
        <f>'BAR BB| Open rates'!N55*0.8</f>
        <v>68000</v>
      </c>
      <c r="O55" s="43">
        <f>'BAR BB| Open rates'!O55*0.8</f>
        <v>68000</v>
      </c>
      <c r="P55" s="43">
        <f>'BAR BB| Open rates'!P55*0.8</f>
        <v>68000</v>
      </c>
      <c r="Q55" s="43">
        <f>'BAR BB| Open rates'!Q55*0.8</f>
        <v>68000</v>
      </c>
      <c r="R55" s="43">
        <f>'BAR BB| Open rates'!R55*0.8</f>
        <v>68000</v>
      </c>
      <c r="S55" s="43">
        <f>'BAR BB| Open rates'!S55*0.8</f>
        <v>68000</v>
      </c>
      <c r="T55" s="43">
        <f>'BAR BB| Open rates'!T55*0.8</f>
        <v>68000</v>
      </c>
      <c r="U55" s="43">
        <f>'BAR BB| Open rates'!U55*0.8</f>
        <v>68000</v>
      </c>
      <c r="V55" s="43">
        <f>'BAR BB| Open rates'!V55*0.8</f>
        <v>68000</v>
      </c>
      <c r="W55" s="43">
        <f>'BAR BB| Open rates'!W55*0.8</f>
        <v>68000</v>
      </c>
      <c r="X55" s="43">
        <f>'BAR BB| Open rates'!X55*0.8</f>
        <v>68000</v>
      </c>
      <c r="Y55" s="43">
        <f>'BAR BB| Open rates'!Y55*0.8</f>
        <v>260800</v>
      </c>
      <c r="Z55" s="43">
        <f>'BAR BB| Open rates'!Z55*0.8</f>
        <v>260800</v>
      </c>
      <c r="AA55" s="43">
        <f>'BAR BB| Open rates'!AA55*0.8</f>
        <v>260800</v>
      </c>
      <c r="AB55" s="43">
        <f>'BAR BB| Open rates'!AB55*0.8</f>
        <v>260800</v>
      </c>
      <c r="AC55" s="43">
        <f>'BAR BB| Open rates'!AC55*0.8</f>
        <v>260800</v>
      </c>
      <c r="AD55" s="43">
        <f>'BAR BB| Open rates'!AD55*0.8</f>
        <v>260800</v>
      </c>
      <c r="AE55" s="43">
        <f>'BAR BB| Open rates'!AE55*0.8</f>
        <v>84800</v>
      </c>
      <c r="AF55" s="43">
        <f>'BAR BB| Open rates'!AF55*0.8</f>
        <v>84800</v>
      </c>
      <c r="AG55" s="43">
        <f>'BAR BB| Open rates'!AG55*0.8</f>
        <v>84800</v>
      </c>
      <c r="AH55" s="43">
        <f>'BAR BB| Open rates'!AH55*0.8</f>
        <v>84800</v>
      </c>
      <c r="AI55" s="43">
        <f>'BAR BB| Open rates'!AI55*0.8</f>
        <v>84800</v>
      </c>
      <c r="AJ55" s="43">
        <f>'BAR BB| Open rates'!AJ55*0.8</f>
        <v>84800</v>
      </c>
      <c r="AK55" s="43">
        <f>'BAR BB| Open rates'!AK55*0.8</f>
        <v>84800</v>
      </c>
      <c r="AL55" s="43">
        <f>'BAR BB| Open rates'!AL55*0.8</f>
        <v>84800</v>
      </c>
      <c r="AM55" s="43">
        <f>'BAR BB| Open rates'!AM55*0.8</f>
        <v>84800.8</v>
      </c>
      <c r="AN55" s="43">
        <f>'BAR BB| Open rates'!AN55*0.8</f>
        <v>84800</v>
      </c>
      <c r="AO55" s="43">
        <f>'BAR BB| Open rates'!AO55*0.8</f>
        <v>84800</v>
      </c>
      <c r="AP55" s="43">
        <f>'BAR BB| Open rates'!AP55*0.8</f>
        <v>124800</v>
      </c>
      <c r="AQ55" s="43">
        <f>'BAR BB| Open rates'!AQ55*0.8</f>
        <v>124800.8</v>
      </c>
      <c r="AR55" s="43">
        <f>'BAR BB| Open rates'!AR55*0.8</f>
        <v>124800</v>
      </c>
      <c r="AS55" s="43">
        <f>'BAR BB| Open rates'!AS55*0.8</f>
        <v>124800</v>
      </c>
      <c r="AT55" s="43">
        <f>'BAR BB| Open rates'!AT55*0.8</f>
        <v>124800</v>
      </c>
      <c r="AU55" s="43">
        <f>'BAR BB| Open rates'!AU55*0.8</f>
        <v>124800.8</v>
      </c>
      <c r="AV55" s="43">
        <f>'BAR BB| Open rates'!AV55*0.8</f>
        <v>168800</v>
      </c>
      <c r="AW55" s="43">
        <f>'BAR BB| Open rates'!AW55*0.8</f>
        <v>84799.200000000012</v>
      </c>
      <c r="AX55" s="43">
        <f>'BAR BB| Open rates'!AX55*0.8</f>
        <v>84800</v>
      </c>
      <c r="AY55" s="43">
        <f>'BAR BB| Open rates'!AY55*0.8</f>
        <v>84800</v>
      </c>
      <c r="AZ55" s="43">
        <f>'BAR BB| Open rates'!AZ55*0.8</f>
        <v>84800</v>
      </c>
      <c r="BA55" s="43">
        <f>'BAR BB| Open rates'!BA55*0.8</f>
        <v>84800</v>
      </c>
      <c r="BB55" s="43">
        <f>'BAR BB| Open rates'!BB55*0.8</f>
        <v>84800</v>
      </c>
      <c r="BC55" s="43">
        <f>'BAR BB| Open rates'!BC55*0.8</f>
        <v>84800</v>
      </c>
      <c r="BD55" s="43">
        <f>'BAR BB| Open rates'!BD55*0.8</f>
        <v>84800</v>
      </c>
      <c r="BE55" s="43">
        <f>'BAR BB| Open rates'!BE55*0.8</f>
        <v>68800</v>
      </c>
      <c r="BF55" s="43">
        <f>'BAR BB| Open rates'!BF55*0.8</f>
        <v>68800</v>
      </c>
      <c r="BG55" s="43">
        <f>'BAR BB| Open rates'!BG55*0.8</f>
        <v>68800</v>
      </c>
      <c r="BH55" s="43">
        <f>'BAR BB| Open rates'!BH55*0.8</f>
        <v>68800</v>
      </c>
      <c r="BI55" s="43">
        <f>'BAR BB| Open rates'!BI55*0.8</f>
        <v>68800</v>
      </c>
      <c r="BJ55" s="43">
        <f>'BAR BB| Open rates'!BJ55*0.8</f>
        <v>68800</v>
      </c>
      <c r="BK55" s="43">
        <f>'BAR BB| Open rates'!BK55*0.8</f>
        <v>68800</v>
      </c>
      <c r="BL55" s="43">
        <f>'BAR BB| Open rates'!BL55*0.8</f>
        <v>68800</v>
      </c>
    </row>
    <row r="56" spans="1:64" s="36" customFormat="1" ht="12.75" customHeight="1" x14ac:dyDescent="0.2">
      <c r="A56" s="237">
        <v>4</v>
      </c>
      <c r="B56" s="43">
        <f>'BAR BB| Open rates'!B56*0.8</f>
        <v>70000</v>
      </c>
      <c r="C56" s="43">
        <f>'BAR BB| Open rates'!C56*0.8</f>
        <v>70000</v>
      </c>
      <c r="D56" s="43">
        <f>'BAR BB| Open rates'!D56*0.8</f>
        <v>70000</v>
      </c>
      <c r="E56" s="43">
        <f>'BAR BB| Open rates'!E56*0.8</f>
        <v>70000</v>
      </c>
      <c r="F56" s="43">
        <f>'BAR BB| Open rates'!F56*0.8</f>
        <v>70000</v>
      </c>
      <c r="G56" s="43">
        <f>'BAR BB| Open rates'!G56*0.8</f>
        <v>70000</v>
      </c>
      <c r="H56" s="43">
        <f>'BAR BB| Open rates'!H56*0.8</f>
        <v>70000</v>
      </c>
      <c r="I56" s="43">
        <f>'BAR BB| Open rates'!I56*0.8</f>
        <v>70000</v>
      </c>
      <c r="J56" s="43">
        <f>'BAR BB| Open rates'!J56*0.8</f>
        <v>70000</v>
      </c>
      <c r="K56" s="43">
        <f>'BAR BB| Open rates'!K56*0.8</f>
        <v>70000</v>
      </c>
      <c r="L56" s="43">
        <f>'BAR BB| Open rates'!L56*0.8</f>
        <v>70000</v>
      </c>
      <c r="M56" s="43">
        <f>'BAR BB| Open rates'!M56*0.8</f>
        <v>70000</v>
      </c>
      <c r="N56" s="43">
        <f>'BAR BB| Open rates'!N56*0.8</f>
        <v>70000</v>
      </c>
      <c r="O56" s="43">
        <f>'BAR BB| Open rates'!O56*0.8</f>
        <v>70000</v>
      </c>
      <c r="P56" s="43">
        <f>'BAR BB| Open rates'!P56*0.8</f>
        <v>70000</v>
      </c>
      <c r="Q56" s="43">
        <f>'BAR BB| Open rates'!Q56*0.8</f>
        <v>70000</v>
      </c>
      <c r="R56" s="43">
        <f>'BAR BB| Open rates'!R56*0.8</f>
        <v>70000</v>
      </c>
      <c r="S56" s="43">
        <f>'BAR BB| Open rates'!S56*0.8</f>
        <v>70000</v>
      </c>
      <c r="T56" s="43">
        <f>'BAR BB| Open rates'!T56*0.8</f>
        <v>70000</v>
      </c>
      <c r="U56" s="43">
        <f>'BAR BB| Open rates'!U56*0.8</f>
        <v>70000</v>
      </c>
      <c r="V56" s="43">
        <f>'BAR BB| Open rates'!V56*0.8</f>
        <v>70000</v>
      </c>
      <c r="W56" s="43">
        <f>'BAR BB| Open rates'!W56*0.8</f>
        <v>70000</v>
      </c>
      <c r="X56" s="43">
        <f>'BAR BB| Open rates'!X56*0.8</f>
        <v>70000</v>
      </c>
      <c r="Y56" s="43">
        <f>'BAR BB| Open rates'!Y56*0.8</f>
        <v>263200</v>
      </c>
      <c r="Z56" s="43">
        <f>'BAR BB| Open rates'!Z56*0.8</f>
        <v>263200</v>
      </c>
      <c r="AA56" s="43">
        <f>'BAR BB| Open rates'!AA56*0.8</f>
        <v>263200</v>
      </c>
      <c r="AB56" s="43">
        <f>'BAR BB| Open rates'!AB56*0.8</f>
        <v>263200</v>
      </c>
      <c r="AC56" s="43">
        <f>'BAR BB| Open rates'!AC56*0.8</f>
        <v>263200</v>
      </c>
      <c r="AD56" s="43">
        <f>'BAR BB| Open rates'!AD56*0.8</f>
        <v>263200</v>
      </c>
      <c r="AE56" s="43">
        <f>'BAR BB| Open rates'!AE56*0.8</f>
        <v>87200</v>
      </c>
      <c r="AF56" s="43">
        <f>'BAR BB| Open rates'!AF56*0.8</f>
        <v>87200</v>
      </c>
      <c r="AG56" s="43">
        <f>'BAR BB| Open rates'!AG56*0.8</f>
        <v>87200</v>
      </c>
      <c r="AH56" s="43">
        <f>'BAR BB| Open rates'!AH56*0.8</f>
        <v>87200</v>
      </c>
      <c r="AI56" s="43">
        <f>'BAR BB| Open rates'!AI56*0.8</f>
        <v>87200</v>
      </c>
      <c r="AJ56" s="43">
        <f>'BAR BB| Open rates'!AJ56*0.8</f>
        <v>87200</v>
      </c>
      <c r="AK56" s="43">
        <f>'BAR BB| Open rates'!AK56*0.8</f>
        <v>87200</v>
      </c>
      <c r="AL56" s="43">
        <f>'BAR BB| Open rates'!AL56*0.8</f>
        <v>87200</v>
      </c>
      <c r="AM56" s="43">
        <f>'BAR BB| Open rates'!AM56*0.8</f>
        <v>87200.8</v>
      </c>
      <c r="AN56" s="43">
        <f>'BAR BB| Open rates'!AN56*0.8</f>
        <v>87200</v>
      </c>
      <c r="AO56" s="43">
        <f>'BAR BB| Open rates'!AO56*0.8</f>
        <v>87200</v>
      </c>
      <c r="AP56" s="43">
        <f>'BAR BB| Open rates'!AP56*0.8</f>
        <v>127200</v>
      </c>
      <c r="AQ56" s="43">
        <f>'BAR BB| Open rates'!AQ56*0.8</f>
        <v>127200.8</v>
      </c>
      <c r="AR56" s="43">
        <f>'BAR BB| Open rates'!AR56*0.8</f>
        <v>127200</v>
      </c>
      <c r="AS56" s="43">
        <f>'BAR BB| Open rates'!AS56*0.8</f>
        <v>127200</v>
      </c>
      <c r="AT56" s="43">
        <f>'BAR BB| Open rates'!AT56*0.8</f>
        <v>127200</v>
      </c>
      <c r="AU56" s="43">
        <f>'BAR BB| Open rates'!AU56*0.8</f>
        <v>127200.8</v>
      </c>
      <c r="AV56" s="43">
        <f>'BAR BB| Open rates'!AV56*0.8</f>
        <v>171200</v>
      </c>
      <c r="AW56" s="43">
        <f>'BAR BB| Open rates'!AW56*0.8</f>
        <v>87199.200000000012</v>
      </c>
      <c r="AX56" s="43">
        <f>'BAR BB| Open rates'!AX56*0.8</f>
        <v>87200</v>
      </c>
      <c r="AY56" s="43">
        <f>'BAR BB| Open rates'!AY56*0.8</f>
        <v>87200</v>
      </c>
      <c r="AZ56" s="43">
        <f>'BAR BB| Open rates'!AZ56*0.8</f>
        <v>87200</v>
      </c>
      <c r="BA56" s="43">
        <f>'BAR BB| Open rates'!BA56*0.8</f>
        <v>87200</v>
      </c>
      <c r="BB56" s="43">
        <f>'BAR BB| Open rates'!BB56*0.8</f>
        <v>87200</v>
      </c>
      <c r="BC56" s="43">
        <f>'BAR BB| Open rates'!BC56*0.8</f>
        <v>87200</v>
      </c>
      <c r="BD56" s="43">
        <f>'BAR BB| Open rates'!BD56*0.8</f>
        <v>87200</v>
      </c>
      <c r="BE56" s="43">
        <f>'BAR BB| Open rates'!BE56*0.8</f>
        <v>71200</v>
      </c>
      <c r="BF56" s="43">
        <f>'BAR BB| Open rates'!BF56*0.8</f>
        <v>71200</v>
      </c>
      <c r="BG56" s="43">
        <f>'BAR BB| Open rates'!BG56*0.8</f>
        <v>71200</v>
      </c>
      <c r="BH56" s="43">
        <f>'BAR BB| Open rates'!BH56*0.8</f>
        <v>71200</v>
      </c>
      <c r="BI56" s="43">
        <f>'BAR BB| Open rates'!BI56*0.8</f>
        <v>71200</v>
      </c>
      <c r="BJ56" s="43">
        <f>'BAR BB| Open rates'!BJ56*0.8</f>
        <v>71200</v>
      </c>
      <c r="BK56" s="43">
        <f>'BAR BB| Open rates'!BK56*0.8</f>
        <v>71200</v>
      </c>
      <c r="BL56" s="43">
        <f>'BAR BB| Open rates'!BL56*0.8</f>
        <v>71200</v>
      </c>
    </row>
    <row r="57" spans="1:64" s="36" customFormat="1" ht="12.75" customHeight="1" x14ac:dyDescent="0.2">
      <c r="A57" s="237">
        <v>5</v>
      </c>
      <c r="B57" s="43">
        <f>'BAR BB| Open rates'!B57*0.8</f>
        <v>72000</v>
      </c>
      <c r="C57" s="43">
        <f>'BAR BB| Open rates'!C57*0.8</f>
        <v>72000</v>
      </c>
      <c r="D57" s="43">
        <f>'BAR BB| Open rates'!D57*0.8</f>
        <v>72000</v>
      </c>
      <c r="E57" s="43">
        <f>'BAR BB| Open rates'!E57*0.8</f>
        <v>72000</v>
      </c>
      <c r="F57" s="43">
        <f>'BAR BB| Open rates'!F57*0.8</f>
        <v>72000</v>
      </c>
      <c r="G57" s="43">
        <f>'BAR BB| Open rates'!G57*0.8</f>
        <v>72000</v>
      </c>
      <c r="H57" s="43">
        <f>'BAR BB| Open rates'!H57*0.8</f>
        <v>72000</v>
      </c>
      <c r="I57" s="43">
        <f>'BAR BB| Open rates'!I57*0.8</f>
        <v>72000</v>
      </c>
      <c r="J57" s="43">
        <f>'BAR BB| Open rates'!J57*0.8</f>
        <v>72000</v>
      </c>
      <c r="K57" s="43">
        <f>'BAR BB| Open rates'!K57*0.8</f>
        <v>72000</v>
      </c>
      <c r="L57" s="43">
        <f>'BAR BB| Open rates'!L57*0.8</f>
        <v>72000</v>
      </c>
      <c r="M57" s="43">
        <f>'BAR BB| Open rates'!M57*0.8</f>
        <v>72000</v>
      </c>
      <c r="N57" s="43">
        <f>'BAR BB| Open rates'!N57*0.8</f>
        <v>72000</v>
      </c>
      <c r="O57" s="43">
        <f>'BAR BB| Open rates'!O57*0.8</f>
        <v>72000</v>
      </c>
      <c r="P57" s="43">
        <f>'BAR BB| Open rates'!P57*0.8</f>
        <v>72000</v>
      </c>
      <c r="Q57" s="43">
        <f>'BAR BB| Open rates'!Q57*0.8</f>
        <v>72000</v>
      </c>
      <c r="R57" s="43">
        <f>'BAR BB| Open rates'!R57*0.8</f>
        <v>72000</v>
      </c>
      <c r="S57" s="43">
        <f>'BAR BB| Open rates'!S57*0.8</f>
        <v>72000</v>
      </c>
      <c r="T57" s="43">
        <f>'BAR BB| Open rates'!T57*0.8</f>
        <v>72000</v>
      </c>
      <c r="U57" s="43">
        <f>'BAR BB| Open rates'!U57*0.8</f>
        <v>72000</v>
      </c>
      <c r="V57" s="43">
        <f>'BAR BB| Open rates'!V57*0.8</f>
        <v>72000</v>
      </c>
      <c r="W57" s="43">
        <f>'BAR BB| Open rates'!W57*0.8</f>
        <v>72000</v>
      </c>
      <c r="X57" s="43">
        <f>'BAR BB| Open rates'!X57*0.8</f>
        <v>72000</v>
      </c>
      <c r="Y57" s="43">
        <f>'BAR BB| Open rates'!Y57*0.8</f>
        <v>265600</v>
      </c>
      <c r="Z57" s="43">
        <f>'BAR BB| Open rates'!Z57*0.8</f>
        <v>265600</v>
      </c>
      <c r="AA57" s="43">
        <f>'BAR BB| Open rates'!AA57*0.8</f>
        <v>265600</v>
      </c>
      <c r="AB57" s="43">
        <f>'BAR BB| Open rates'!AB57*0.8</f>
        <v>265600</v>
      </c>
      <c r="AC57" s="43">
        <f>'BAR BB| Open rates'!AC57*0.8</f>
        <v>265600</v>
      </c>
      <c r="AD57" s="43">
        <f>'BAR BB| Open rates'!AD57*0.8</f>
        <v>265600</v>
      </c>
      <c r="AE57" s="43">
        <f>'BAR BB| Open rates'!AE57*0.8</f>
        <v>89600</v>
      </c>
      <c r="AF57" s="43">
        <f>'BAR BB| Open rates'!AF57*0.8</f>
        <v>89600</v>
      </c>
      <c r="AG57" s="43">
        <f>'BAR BB| Open rates'!AG57*0.8</f>
        <v>89600</v>
      </c>
      <c r="AH57" s="43">
        <f>'BAR BB| Open rates'!AH57*0.8</f>
        <v>89600</v>
      </c>
      <c r="AI57" s="43">
        <f>'BAR BB| Open rates'!AI57*0.8</f>
        <v>89600</v>
      </c>
      <c r="AJ57" s="43">
        <f>'BAR BB| Open rates'!AJ57*0.8</f>
        <v>89600</v>
      </c>
      <c r="AK57" s="43">
        <f>'BAR BB| Open rates'!AK57*0.8</f>
        <v>89600</v>
      </c>
      <c r="AL57" s="43">
        <f>'BAR BB| Open rates'!AL57*0.8</f>
        <v>89600</v>
      </c>
      <c r="AM57" s="43">
        <f>'BAR BB| Open rates'!AM57*0.8</f>
        <v>89600.8</v>
      </c>
      <c r="AN57" s="43">
        <f>'BAR BB| Open rates'!AN57*0.8</f>
        <v>89600</v>
      </c>
      <c r="AO57" s="43">
        <f>'BAR BB| Open rates'!AO57*0.8</f>
        <v>89600</v>
      </c>
      <c r="AP57" s="43">
        <f>'BAR BB| Open rates'!AP57*0.8</f>
        <v>129600</v>
      </c>
      <c r="AQ57" s="43">
        <f>'BAR BB| Open rates'!AQ57*0.8</f>
        <v>129600.8</v>
      </c>
      <c r="AR57" s="43">
        <f>'BAR BB| Open rates'!AR57*0.8</f>
        <v>129600</v>
      </c>
      <c r="AS57" s="43">
        <f>'BAR BB| Open rates'!AS57*0.8</f>
        <v>129600</v>
      </c>
      <c r="AT57" s="43">
        <f>'BAR BB| Open rates'!AT57*0.8</f>
        <v>129600</v>
      </c>
      <c r="AU57" s="43">
        <f>'BAR BB| Open rates'!AU57*0.8</f>
        <v>129600.8</v>
      </c>
      <c r="AV57" s="43">
        <f>'BAR BB| Open rates'!AV57*0.8</f>
        <v>173600</v>
      </c>
      <c r="AW57" s="43">
        <f>'BAR BB| Open rates'!AW57*0.8</f>
        <v>89599.200000000012</v>
      </c>
      <c r="AX57" s="43">
        <f>'BAR BB| Open rates'!AX57*0.8</f>
        <v>89600</v>
      </c>
      <c r="AY57" s="43">
        <f>'BAR BB| Open rates'!AY57*0.8</f>
        <v>89600</v>
      </c>
      <c r="AZ57" s="43">
        <f>'BAR BB| Open rates'!AZ57*0.8</f>
        <v>89600</v>
      </c>
      <c r="BA57" s="43">
        <f>'BAR BB| Open rates'!BA57*0.8</f>
        <v>89600</v>
      </c>
      <c r="BB57" s="43">
        <f>'BAR BB| Open rates'!BB57*0.8</f>
        <v>89600</v>
      </c>
      <c r="BC57" s="43">
        <f>'BAR BB| Open rates'!BC57*0.8</f>
        <v>89600</v>
      </c>
      <c r="BD57" s="43">
        <f>'BAR BB| Open rates'!BD57*0.8</f>
        <v>89600</v>
      </c>
      <c r="BE57" s="43">
        <f>'BAR BB| Open rates'!BE57*0.8</f>
        <v>73600</v>
      </c>
      <c r="BF57" s="43">
        <f>'BAR BB| Open rates'!BF57*0.8</f>
        <v>73600</v>
      </c>
      <c r="BG57" s="43">
        <f>'BAR BB| Open rates'!BG57*0.8</f>
        <v>73600</v>
      </c>
      <c r="BH57" s="43">
        <f>'BAR BB| Open rates'!BH57*0.8</f>
        <v>73600</v>
      </c>
      <c r="BI57" s="43">
        <f>'BAR BB| Open rates'!BI57*0.8</f>
        <v>73600</v>
      </c>
      <c r="BJ57" s="43">
        <f>'BAR BB| Open rates'!BJ57*0.8</f>
        <v>73600</v>
      </c>
      <c r="BK57" s="43">
        <f>'BAR BB| Open rates'!BK57*0.8</f>
        <v>73600</v>
      </c>
      <c r="BL57" s="43">
        <f>'BAR BB| Open rates'!BL57*0.8</f>
        <v>73600</v>
      </c>
    </row>
    <row r="58" spans="1:64" s="36" customFormat="1" ht="12.75" customHeight="1" x14ac:dyDescent="0.2">
      <c r="A58" s="237">
        <v>6</v>
      </c>
      <c r="B58" s="43">
        <f>'BAR BB| Open rates'!B58*0.8</f>
        <v>74000</v>
      </c>
      <c r="C58" s="43">
        <f>'BAR BB| Open rates'!C58*0.8</f>
        <v>74000</v>
      </c>
      <c r="D58" s="43">
        <f>'BAR BB| Open rates'!D58*0.8</f>
        <v>74000</v>
      </c>
      <c r="E58" s="43">
        <f>'BAR BB| Open rates'!E58*0.8</f>
        <v>74000</v>
      </c>
      <c r="F58" s="43">
        <f>'BAR BB| Open rates'!F58*0.8</f>
        <v>74000</v>
      </c>
      <c r="G58" s="43">
        <f>'BAR BB| Open rates'!G58*0.8</f>
        <v>74000</v>
      </c>
      <c r="H58" s="43">
        <f>'BAR BB| Open rates'!H58*0.8</f>
        <v>74000</v>
      </c>
      <c r="I58" s="43">
        <f>'BAR BB| Open rates'!I58*0.8</f>
        <v>74000</v>
      </c>
      <c r="J58" s="43">
        <f>'BAR BB| Open rates'!J58*0.8</f>
        <v>74000</v>
      </c>
      <c r="K58" s="43">
        <f>'BAR BB| Open rates'!K58*0.8</f>
        <v>74000</v>
      </c>
      <c r="L58" s="43">
        <f>'BAR BB| Open rates'!L58*0.8</f>
        <v>74000</v>
      </c>
      <c r="M58" s="43">
        <f>'BAR BB| Open rates'!M58*0.8</f>
        <v>74000</v>
      </c>
      <c r="N58" s="43">
        <f>'BAR BB| Open rates'!N58*0.8</f>
        <v>74000</v>
      </c>
      <c r="O58" s="43">
        <f>'BAR BB| Open rates'!O58*0.8</f>
        <v>74000</v>
      </c>
      <c r="P58" s="43">
        <f>'BAR BB| Open rates'!P58*0.8</f>
        <v>74000</v>
      </c>
      <c r="Q58" s="43">
        <f>'BAR BB| Open rates'!Q58*0.8</f>
        <v>74000</v>
      </c>
      <c r="R58" s="43">
        <f>'BAR BB| Open rates'!R58*0.8</f>
        <v>74000</v>
      </c>
      <c r="S58" s="43">
        <f>'BAR BB| Open rates'!S58*0.8</f>
        <v>74000</v>
      </c>
      <c r="T58" s="43">
        <f>'BAR BB| Open rates'!T58*0.8</f>
        <v>74000</v>
      </c>
      <c r="U58" s="43">
        <f>'BAR BB| Open rates'!U58*0.8</f>
        <v>74000</v>
      </c>
      <c r="V58" s="43">
        <f>'BAR BB| Open rates'!V58*0.8</f>
        <v>74000</v>
      </c>
      <c r="W58" s="43">
        <f>'BAR BB| Open rates'!W58*0.8</f>
        <v>74000</v>
      </c>
      <c r="X58" s="43">
        <f>'BAR BB| Open rates'!X58*0.8</f>
        <v>74000</v>
      </c>
      <c r="Y58" s="43">
        <f>'BAR BB| Open rates'!Y58*0.8</f>
        <v>268000</v>
      </c>
      <c r="Z58" s="43">
        <f>'BAR BB| Open rates'!Z58*0.8</f>
        <v>268000</v>
      </c>
      <c r="AA58" s="43">
        <f>'BAR BB| Open rates'!AA58*0.8</f>
        <v>268000</v>
      </c>
      <c r="AB58" s="43">
        <f>'BAR BB| Open rates'!AB58*0.8</f>
        <v>268000</v>
      </c>
      <c r="AC58" s="43">
        <f>'BAR BB| Open rates'!AC58*0.8</f>
        <v>268000</v>
      </c>
      <c r="AD58" s="43">
        <f>'BAR BB| Open rates'!AD58*0.8</f>
        <v>268000</v>
      </c>
      <c r="AE58" s="43">
        <f>'BAR BB| Open rates'!AE58*0.8</f>
        <v>92000</v>
      </c>
      <c r="AF58" s="43">
        <f>'BAR BB| Open rates'!AF58*0.8</f>
        <v>92000</v>
      </c>
      <c r="AG58" s="43">
        <f>'BAR BB| Open rates'!AG58*0.8</f>
        <v>92000</v>
      </c>
      <c r="AH58" s="43">
        <f>'BAR BB| Open rates'!AH58*0.8</f>
        <v>92000</v>
      </c>
      <c r="AI58" s="43">
        <f>'BAR BB| Open rates'!AI58*0.8</f>
        <v>92000</v>
      </c>
      <c r="AJ58" s="43">
        <f>'BAR BB| Open rates'!AJ58*0.8</f>
        <v>92000</v>
      </c>
      <c r="AK58" s="43">
        <f>'BAR BB| Open rates'!AK58*0.8</f>
        <v>92000</v>
      </c>
      <c r="AL58" s="43">
        <f>'BAR BB| Open rates'!AL58*0.8</f>
        <v>92000</v>
      </c>
      <c r="AM58" s="43">
        <f>'BAR BB| Open rates'!AM58*0.8</f>
        <v>92000.8</v>
      </c>
      <c r="AN58" s="43">
        <f>'BAR BB| Open rates'!AN58*0.8</f>
        <v>92000</v>
      </c>
      <c r="AO58" s="43">
        <f>'BAR BB| Open rates'!AO58*0.8</f>
        <v>92000</v>
      </c>
      <c r="AP58" s="43">
        <f>'BAR BB| Open rates'!AP58*0.8</f>
        <v>132000</v>
      </c>
      <c r="AQ58" s="43">
        <f>'BAR BB| Open rates'!AQ58*0.8</f>
        <v>132000.80000000002</v>
      </c>
      <c r="AR58" s="43">
        <f>'BAR BB| Open rates'!AR58*0.8</f>
        <v>132000</v>
      </c>
      <c r="AS58" s="43">
        <f>'BAR BB| Open rates'!AS58*0.8</f>
        <v>132000</v>
      </c>
      <c r="AT58" s="43">
        <f>'BAR BB| Open rates'!AT58*0.8</f>
        <v>132000</v>
      </c>
      <c r="AU58" s="43">
        <f>'BAR BB| Open rates'!AU58*0.8</f>
        <v>132000.80000000002</v>
      </c>
      <c r="AV58" s="43">
        <f>'BAR BB| Open rates'!AV58*0.8</f>
        <v>176000</v>
      </c>
      <c r="AW58" s="43">
        <f>'BAR BB| Open rates'!AW58*0.8</f>
        <v>91999.200000000012</v>
      </c>
      <c r="AX58" s="43">
        <f>'BAR BB| Open rates'!AX58*0.8</f>
        <v>92000</v>
      </c>
      <c r="AY58" s="43">
        <f>'BAR BB| Open rates'!AY58*0.8</f>
        <v>92000</v>
      </c>
      <c r="AZ58" s="43">
        <f>'BAR BB| Open rates'!AZ58*0.8</f>
        <v>92000</v>
      </c>
      <c r="BA58" s="43">
        <f>'BAR BB| Open rates'!BA58*0.8</f>
        <v>92000</v>
      </c>
      <c r="BB58" s="43">
        <f>'BAR BB| Open rates'!BB58*0.8</f>
        <v>92000</v>
      </c>
      <c r="BC58" s="43">
        <f>'BAR BB| Open rates'!BC58*0.8</f>
        <v>92000</v>
      </c>
      <c r="BD58" s="43">
        <f>'BAR BB| Open rates'!BD58*0.8</f>
        <v>92000</v>
      </c>
      <c r="BE58" s="43">
        <f>'BAR BB| Open rates'!BE58*0.8</f>
        <v>76000</v>
      </c>
      <c r="BF58" s="43">
        <f>'BAR BB| Open rates'!BF58*0.8</f>
        <v>76000</v>
      </c>
      <c r="BG58" s="43">
        <f>'BAR BB| Open rates'!BG58*0.8</f>
        <v>76000</v>
      </c>
      <c r="BH58" s="43">
        <f>'BAR BB| Open rates'!BH58*0.8</f>
        <v>76000</v>
      </c>
      <c r="BI58" s="43">
        <f>'BAR BB| Open rates'!BI58*0.8</f>
        <v>76000</v>
      </c>
      <c r="BJ58" s="43">
        <f>'BAR BB| Open rates'!BJ58*0.8</f>
        <v>76000</v>
      </c>
      <c r="BK58" s="43">
        <f>'BAR BB| Open rates'!BK58*0.8</f>
        <v>76000</v>
      </c>
      <c r="BL58" s="43">
        <f>'BAR BB| Open rates'!BL58*0.8</f>
        <v>76000</v>
      </c>
    </row>
    <row r="59" spans="1:64" s="36" customFormat="1" ht="12.75" customHeight="1" x14ac:dyDescent="0.2">
      <c r="A59" s="89"/>
    </row>
    <row r="60" spans="1:64" s="36" customFormat="1" ht="12" customHeight="1" x14ac:dyDescent="0.2">
      <c r="A60" s="89"/>
    </row>
    <row r="61" spans="1:64" s="36" customFormat="1" ht="12" customHeight="1" x14ac:dyDescent="0.2">
      <c r="A61" s="330" t="s">
        <v>172</v>
      </c>
    </row>
    <row r="62" spans="1:64" s="36" customFormat="1" ht="12" customHeight="1" x14ac:dyDescent="0.2">
      <c r="A62" s="330"/>
    </row>
    <row r="63" spans="1:64" s="36" customFormat="1" ht="12" customHeight="1" x14ac:dyDescent="0.2"/>
    <row r="64" spans="1:64"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34" t="s">
        <v>422</v>
      </c>
    </row>
    <row r="74" spans="1:1" x14ac:dyDescent="0.2">
      <c r="A74" s="335"/>
    </row>
    <row r="75" spans="1:1" ht="40.5" customHeight="1" x14ac:dyDescent="0.2">
      <c r="A75" s="335"/>
    </row>
    <row r="76" spans="1:1" ht="138" customHeight="1" x14ac:dyDescent="0.2">
      <c r="A76" s="335"/>
    </row>
    <row r="77" spans="1:1" ht="78.75" customHeight="1" thickBot="1" x14ac:dyDescent="0.25">
      <c r="A77" s="336"/>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301</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30" t="s">
        <v>172</v>
      </c>
    </row>
    <row r="17" spans="1:1" x14ac:dyDescent="0.2">
      <c r="A17" s="330"/>
    </row>
    <row r="18" spans="1:1" x14ac:dyDescent="0.2">
      <c r="A18" s="89"/>
    </row>
    <row r="19" spans="1:1" s="154" customFormat="1" ht="42.75" customHeight="1" x14ac:dyDescent="0.2">
      <c r="A19" s="358" t="s">
        <v>277</v>
      </c>
    </row>
    <row r="20" spans="1:1" s="154" customFormat="1" ht="42.75" customHeight="1" x14ac:dyDescent="0.2">
      <c r="A20" s="358"/>
    </row>
    <row r="21" spans="1:1" s="154" customFormat="1" ht="42.75" customHeight="1" x14ac:dyDescent="0.2">
      <c r="A21" s="358"/>
    </row>
    <row r="22" spans="1:1" s="154" customFormat="1" ht="42.75" customHeight="1" x14ac:dyDescent="0.2">
      <c r="A22" s="358"/>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5" t="s">
        <v>304</v>
      </c>
    </row>
    <row r="41" spans="1:1" ht="15" customHeight="1" x14ac:dyDescent="0.2">
      <c r="A41" s="356"/>
    </row>
    <row r="42" spans="1:1" ht="15" customHeight="1" x14ac:dyDescent="0.2">
      <c r="A42" s="357"/>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301</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330" t="s">
        <v>172</v>
      </c>
    </row>
    <row r="17" spans="1:1" x14ac:dyDescent="0.2">
      <c r="A17" s="330"/>
    </row>
    <row r="18" spans="1:1" x14ac:dyDescent="0.2">
      <c r="A18" s="89"/>
    </row>
    <row r="19" spans="1:1" s="154" customFormat="1" ht="42" customHeight="1" x14ac:dyDescent="0.2">
      <c r="A19" s="358" t="s">
        <v>277</v>
      </c>
    </row>
    <row r="20" spans="1:1" s="154" customFormat="1" ht="42" customHeight="1" x14ac:dyDescent="0.2">
      <c r="A20" s="358"/>
    </row>
    <row r="21" spans="1:1" s="154" customFormat="1" ht="42" customHeight="1" x14ac:dyDescent="0.2">
      <c r="A21" s="358"/>
    </row>
    <row r="22" spans="1:1" s="154" customFormat="1" ht="42" customHeight="1" x14ac:dyDescent="0.2">
      <c r="A22" s="358"/>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5" t="s">
        <v>304</v>
      </c>
    </row>
    <row r="41" spans="1:1" ht="15" customHeight="1" x14ac:dyDescent="0.2">
      <c r="A41" s="356"/>
    </row>
    <row r="42" spans="1:1" ht="15" customHeight="1" x14ac:dyDescent="0.2">
      <c r="A42" s="357"/>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92D050"/>
  </sheetPr>
  <dimension ref="A1:D357"/>
  <sheetViews>
    <sheetView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301</v>
      </c>
    </row>
    <row r="3" spans="1:4" x14ac:dyDescent="0.2">
      <c r="A3" s="167" t="s">
        <v>300</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330" t="s">
        <v>172</v>
      </c>
    </row>
    <row r="17" spans="1:1" x14ac:dyDescent="0.2">
      <c r="A17" s="330"/>
    </row>
    <row r="18" spans="1:1" x14ac:dyDescent="0.2">
      <c r="A18" s="89"/>
    </row>
    <row r="19" spans="1:1" s="154" customFormat="1" ht="41.25" customHeight="1" x14ac:dyDescent="0.2">
      <c r="A19" s="358" t="s">
        <v>277</v>
      </c>
    </row>
    <row r="20" spans="1:1" s="154" customFormat="1" ht="41.25" customHeight="1" x14ac:dyDescent="0.2">
      <c r="A20" s="358"/>
    </row>
    <row r="21" spans="1:1" s="154" customFormat="1" ht="41.25" customHeight="1" x14ac:dyDescent="0.2">
      <c r="A21" s="358"/>
    </row>
    <row r="22" spans="1:1" s="154" customFormat="1" ht="41.25" customHeight="1" x14ac:dyDescent="0.2">
      <c r="A22" s="358"/>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55" t="s">
        <v>304</v>
      </c>
    </row>
    <row r="41" spans="1:1" ht="15" customHeight="1" x14ac:dyDescent="0.2">
      <c r="A41" s="356"/>
    </row>
    <row r="42" spans="1:1" ht="15" customHeight="1" x14ac:dyDescent="0.2">
      <c r="A42" s="357"/>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FF"/>
  </sheetPr>
  <dimension ref="A1:E295"/>
  <sheetViews>
    <sheetView workbookViewId="0">
      <pane xSplit="1" topLeftCell="B1" activePane="topRight" state="frozen"/>
      <selection activeCell="A10" sqref="A10"/>
      <selection pane="topRight" activeCell="A2" sqref="A2"/>
    </sheetView>
  </sheetViews>
  <sheetFormatPr defaultColWidth="10" defaultRowHeight="12.75" x14ac:dyDescent="0.2"/>
  <cols>
    <col min="1" max="1" width="37.5703125" style="32" customWidth="1"/>
    <col min="2" max="16384" width="10" style="31"/>
  </cols>
  <sheetData>
    <row r="1" spans="1:5" x14ac:dyDescent="0.2">
      <c r="A1" s="63" t="s">
        <v>61</v>
      </c>
    </row>
    <row r="2" spans="1:5" x14ac:dyDescent="0.2">
      <c r="A2" s="177" t="s">
        <v>418</v>
      </c>
    </row>
    <row r="3" spans="1:5" x14ac:dyDescent="0.2">
      <c r="A3" s="167" t="s">
        <v>300</v>
      </c>
    </row>
    <row r="4" spans="1:5" ht="21.75" customHeight="1" x14ac:dyDescent="0.2">
      <c r="A4" s="201" t="s">
        <v>62</v>
      </c>
      <c r="B4" s="115" t="e">
        <f>'BAR BB| Open rates'!#REF!</f>
        <v>#REF!</v>
      </c>
      <c r="C4" s="115" t="e">
        <f>'BAR BB| Open rates'!#REF!</f>
        <v>#REF!</v>
      </c>
      <c r="D4" s="115" t="e">
        <f>'BAR BB| Open rates'!#REF!</f>
        <v>#REF!</v>
      </c>
      <c r="E4" s="115" t="e">
        <f>'BAR BB| Open rates'!#REF!</f>
        <v>#REF!</v>
      </c>
    </row>
    <row r="5" spans="1:5" ht="21.75" customHeight="1" x14ac:dyDescent="0.2">
      <c r="A5" s="202"/>
      <c r="B5" s="115" t="e">
        <f>'BAR BB| Open rates'!#REF!</f>
        <v>#REF!</v>
      </c>
      <c r="C5" s="115" t="e">
        <f>'BAR BB| Open rates'!#REF!</f>
        <v>#REF!</v>
      </c>
      <c r="D5" s="115" t="e">
        <f>'BAR BB| Open rates'!#REF!</f>
        <v>#REF!</v>
      </c>
      <c r="E5" s="115" t="e">
        <f>'BAR BB| Open rates'!#REF!</f>
        <v>#REF!</v>
      </c>
    </row>
    <row r="6" spans="1:5" x14ac:dyDescent="0.2">
      <c r="A6" s="163" t="s">
        <v>63</v>
      </c>
    </row>
    <row r="7" spans="1:5" x14ac:dyDescent="0.2">
      <c r="A7" s="163">
        <v>1</v>
      </c>
      <c r="B7" s="57" t="e">
        <f>'BAR BB| Open rates'!#REF!</f>
        <v>#REF!</v>
      </c>
      <c r="C7" s="57" t="e">
        <f>'BAR BB| Open rates'!#REF!</f>
        <v>#REF!</v>
      </c>
      <c r="D7" s="57" t="e">
        <f>'BAR BB| Open rates'!#REF!</f>
        <v>#REF!</v>
      </c>
      <c r="E7" s="57" t="e">
        <f>'BAR BB| Open rates'!#REF!</f>
        <v>#REF!</v>
      </c>
    </row>
    <row r="8" spans="1:5" x14ac:dyDescent="0.2">
      <c r="A8" s="163">
        <v>2</v>
      </c>
      <c r="B8" s="57" t="e">
        <f>'BAR BB| Open rates'!#REF!</f>
        <v>#REF!</v>
      </c>
      <c r="C8" s="57" t="e">
        <f>'BAR BB| Open rates'!#REF!</f>
        <v>#REF!</v>
      </c>
      <c r="D8" s="57" t="e">
        <f>'BAR BB| Open rates'!#REF!</f>
        <v>#REF!</v>
      </c>
      <c r="E8" s="57" t="e">
        <f>'BAR BB| Open rates'!#REF!</f>
        <v>#REF!</v>
      </c>
    </row>
    <row r="9" spans="1:5" x14ac:dyDescent="0.2">
      <c r="A9" s="163" t="s">
        <v>175</v>
      </c>
      <c r="B9" s="57"/>
      <c r="C9" s="57"/>
      <c r="D9" s="57"/>
      <c r="E9" s="57"/>
    </row>
    <row r="10" spans="1:5" x14ac:dyDescent="0.2">
      <c r="A10" s="163">
        <v>1</v>
      </c>
      <c r="B10" s="57" t="e">
        <f>'BAR BB| Open rates'!#REF!</f>
        <v>#REF!</v>
      </c>
      <c r="C10" s="57" t="e">
        <f>'BAR BB| Open rates'!#REF!</f>
        <v>#REF!</v>
      </c>
      <c r="D10" s="57" t="e">
        <f>'BAR BB| Open rates'!#REF!</f>
        <v>#REF!</v>
      </c>
      <c r="E10" s="57" t="e">
        <f>'BAR BB| Open rates'!#REF!</f>
        <v>#REF!</v>
      </c>
    </row>
    <row r="11" spans="1:5" x14ac:dyDescent="0.2">
      <c r="A11" s="163">
        <v>2</v>
      </c>
      <c r="B11" s="57" t="e">
        <f>'BAR BB| Open rates'!#REF!</f>
        <v>#REF!</v>
      </c>
      <c r="C11" s="57" t="e">
        <f>'BAR BB| Open rates'!#REF!</f>
        <v>#REF!</v>
      </c>
      <c r="D11" s="57" t="e">
        <f>'BAR BB| Open rates'!#REF!</f>
        <v>#REF!</v>
      </c>
      <c r="E11" s="57" t="e">
        <f>'BAR BB| Open rates'!#REF!</f>
        <v>#REF!</v>
      </c>
    </row>
    <row r="12" spans="1:5" x14ac:dyDescent="0.2">
      <c r="A12" s="163" t="s">
        <v>176</v>
      </c>
      <c r="B12" s="57"/>
      <c r="C12" s="57"/>
      <c r="D12" s="57"/>
      <c r="E12" s="57"/>
    </row>
    <row r="13" spans="1:5" x14ac:dyDescent="0.2">
      <c r="A13" s="163">
        <v>1</v>
      </c>
      <c r="B13" s="57" t="e">
        <f>'BAR BB| Open rates'!#REF!</f>
        <v>#REF!</v>
      </c>
      <c r="C13" s="57" t="e">
        <f>'BAR BB| Open rates'!#REF!</f>
        <v>#REF!</v>
      </c>
      <c r="D13" s="57" t="e">
        <f>'BAR BB| Open rates'!#REF!</f>
        <v>#REF!</v>
      </c>
      <c r="E13" s="57" t="e">
        <f>'BAR BB| Open rates'!#REF!</f>
        <v>#REF!</v>
      </c>
    </row>
    <row r="14" spans="1:5" x14ac:dyDescent="0.2">
      <c r="A14" s="163">
        <v>2</v>
      </c>
      <c r="B14" s="57" t="e">
        <f>'BAR BB| Open rates'!#REF!</f>
        <v>#REF!</v>
      </c>
      <c r="C14" s="57" t="e">
        <f>'BAR BB| Open rates'!#REF!</f>
        <v>#REF!</v>
      </c>
      <c r="D14" s="57" t="e">
        <f>'BAR BB| Open rates'!#REF!</f>
        <v>#REF!</v>
      </c>
      <c r="E14" s="57" t="e">
        <f>'BAR BB| Open rates'!#REF!</f>
        <v>#REF!</v>
      </c>
    </row>
    <row r="15" spans="1:5" x14ac:dyDescent="0.2">
      <c r="A15" s="89"/>
    </row>
    <row r="16" spans="1:5" x14ac:dyDescent="0.2">
      <c r="A16" s="330" t="s">
        <v>172</v>
      </c>
    </row>
    <row r="17" spans="1:1" x14ac:dyDescent="0.2">
      <c r="A17" s="330"/>
    </row>
    <row r="18" spans="1:1" x14ac:dyDescent="0.2">
      <c r="A18" s="89"/>
    </row>
    <row r="19" spans="1:1" ht="12.75" customHeight="1" x14ac:dyDescent="0.2">
      <c r="A19" s="31"/>
    </row>
    <row r="20" spans="1:1" x14ac:dyDescent="0.2">
      <c r="A20" s="177" t="s">
        <v>83</v>
      </c>
    </row>
    <row r="21" spans="1:1" ht="25.5" customHeight="1" x14ac:dyDescent="0.2">
      <c r="A21" s="239" t="s">
        <v>411</v>
      </c>
    </row>
    <row r="22" spans="1:1" ht="24" x14ac:dyDescent="0.2">
      <c r="A22" s="185" t="s">
        <v>412</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FF"/>
  </sheetPr>
  <dimension ref="A1:E300"/>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6.85546875" style="32" customWidth="1"/>
    <col min="2" max="16384" width="10" style="31"/>
  </cols>
  <sheetData>
    <row r="1" spans="1:5" x14ac:dyDescent="0.2">
      <c r="A1" s="63" t="s">
        <v>61</v>
      </c>
    </row>
    <row r="2" spans="1:5" ht="21.75" customHeight="1" x14ac:dyDescent="0.2">
      <c r="A2" s="177" t="s">
        <v>418</v>
      </c>
    </row>
    <row r="3" spans="1:5" x14ac:dyDescent="0.2">
      <c r="A3" s="167" t="s">
        <v>276</v>
      </c>
    </row>
    <row r="4" spans="1:5" ht="21.75" customHeight="1" x14ac:dyDescent="0.2">
      <c r="A4" s="240"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41"/>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rates'!#REF!*0.87</f>
        <v>#REF!</v>
      </c>
      <c r="C7" s="57" t="e">
        <f>'BAR BB| Open rates'!#REF!*0.87</f>
        <v>#REF!</v>
      </c>
      <c r="D7" s="57" t="e">
        <f>'BAR BB| Open rates'!#REF!*0.87</f>
        <v>#REF!</v>
      </c>
      <c r="E7" s="57" t="e">
        <f>'BAR BB| Open rates'!#REF!*0.87</f>
        <v>#REF!</v>
      </c>
    </row>
    <row r="8" spans="1:5" x14ac:dyDescent="0.2">
      <c r="A8" s="163">
        <v>2</v>
      </c>
      <c r="B8" s="57" t="e">
        <f>'BAR BB| Open rates'!#REF!*0.87</f>
        <v>#REF!</v>
      </c>
      <c r="C8" s="57" t="e">
        <f>'BAR BB| Open rates'!#REF!*0.87</f>
        <v>#REF!</v>
      </c>
      <c r="D8" s="57" t="e">
        <f>'BAR BB| Open rates'!#REF!*0.87</f>
        <v>#REF!</v>
      </c>
      <c r="E8" s="57" t="e">
        <f>'BAR BB| Open rates'!#REF!*0.87</f>
        <v>#REF!</v>
      </c>
    </row>
    <row r="9" spans="1:5" x14ac:dyDescent="0.2">
      <c r="A9" s="163" t="s">
        <v>175</v>
      </c>
      <c r="B9" s="57"/>
      <c r="C9" s="57"/>
      <c r="D9" s="57"/>
      <c r="E9" s="57"/>
    </row>
    <row r="10" spans="1:5" x14ac:dyDescent="0.2">
      <c r="A10" s="163">
        <v>1</v>
      </c>
      <c r="B10" s="57" t="e">
        <f>'BAR BB| Open rates'!#REF!*0.87</f>
        <v>#REF!</v>
      </c>
      <c r="C10" s="57" t="e">
        <f>'BAR BB| Open rates'!#REF!*0.87</f>
        <v>#REF!</v>
      </c>
      <c r="D10" s="57" t="e">
        <f>'BAR BB| Open rates'!#REF!*0.87</f>
        <v>#REF!</v>
      </c>
      <c r="E10" s="57" t="e">
        <f>'BAR BB| Open rates'!#REF!*0.87</f>
        <v>#REF!</v>
      </c>
    </row>
    <row r="11" spans="1:5" x14ac:dyDescent="0.2">
      <c r="A11" s="163">
        <v>2</v>
      </c>
      <c r="B11" s="57" t="e">
        <f>'BAR BB| Open rates'!#REF!*0.87</f>
        <v>#REF!</v>
      </c>
      <c r="C11" s="57" t="e">
        <f>'BAR BB| Open rates'!#REF!*0.87</f>
        <v>#REF!</v>
      </c>
      <c r="D11" s="57" t="e">
        <f>'BAR BB| Open rates'!#REF!*0.87</f>
        <v>#REF!</v>
      </c>
      <c r="E11" s="57" t="e">
        <f>'BAR BB| Open rates'!#REF!*0.87</f>
        <v>#REF!</v>
      </c>
    </row>
    <row r="12" spans="1:5" x14ac:dyDescent="0.2">
      <c r="A12" s="163" t="s">
        <v>176</v>
      </c>
      <c r="B12" s="57"/>
      <c r="C12" s="57"/>
      <c r="D12" s="57"/>
      <c r="E12" s="57"/>
    </row>
    <row r="13" spans="1:5" x14ac:dyDescent="0.2">
      <c r="A13" s="163">
        <v>1</v>
      </c>
      <c r="B13" s="57" t="e">
        <f>'BAR BB| Open rates'!#REF!*0.87</f>
        <v>#REF!</v>
      </c>
      <c r="C13" s="57" t="e">
        <f>'BAR BB| Open rates'!#REF!*0.87</f>
        <v>#REF!</v>
      </c>
      <c r="D13" s="57" t="e">
        <f>'BAR BB| Open rates'!#REF!*0.87</f>
        <v>#REF!</v>
      </c>
      <c r="E13" s="57" t="e">
        <f>'BAR BB| Open rates'!#REF!*0.87</f>
        <v>#REF!</v>
      </c>
    </row>
    <row r="14" spans="1:5" x14ac:dyDescent="0.2">
      <c r="A14" s="163">
        <v>2</v>
      </c>
      <c r="B14" s="57" t="e">
        <f>'BAR BB| Open rates'!#REF!*0.87</f>
        <v>#REF!</v>
      </c>
      <c r="C14" s="57" t="e">
        <f>'BAR BB| Open rates'!#REF!*0.87</f>
        <v>#REF!</v>
      </c>
      <c r="D14" s="57" t="e">
        <f>'BAR BB| Open rates'!#REF!*0.87</f>
        <v>#REF!</v>
      </c>
      <c r="E14" s="57" t="e">
        <f>'BAR BB| Open rates'!#REF!*0.87</f>
        <v>#REF!</v>
      </c>
    </row>
    <row r="15" spans="1:5" x14ac:dyDescent="0.2">
      <c r="A15" s="89"/>
    </row>
    <row r="16" spans="1:5" x14ac:dyDescent="0.2">
      <c r="A16" s="330" t="s">
        <v>172</v>
      </c>
    </row>
    <row r="17" spans="1:1" x14ac:dyDescent="0.2">
      <c r="A17" s="330"/>
    </row>
    <row r="18" spans="1:1" x14ac:dyDescent="0.2">
      <c r="A18" s="89"/>
    </row>
    <row r="19" spans="1:1" ht="12.75" customHeight="1" x14ac:dyDescent="0.2">
      <c r="A19" s="31"/>
    </row>
    <row r="20" spans="1:1" x14ac:dyDescent="0.2">
      <c r="A20" s="177" t="s">
        <v>83</v>
      </c>
    </row>
    <row r="21" spans="1:1" ht="25.5" customHeight="1" x14ac:dyDescent="0.2">
      <c r="A21" s="239" t="s">
        <v>411</v>
      </c>
    </row>
    <row r="22" spans="1:1" ht="24" x14ac:dyDescent="0.2">
      <c r="A22" s="185" t="s">
        <v>412</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FF"/>
  </sheetPr>
  <dimension ref="A1:E147"/>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28515625" style="32" customWidth="1"/>
    <col min="2" max="16384" width="10" style="31"/>
  </cols>
  <sheetData>
    <row r="1" spans="1:5" x14ac:dyDescent="0.2">
      <c r="A1" s="63" t="s">
        <v>61</v>
      </c>
    </row>
    <row r="2" spans="1:5" ht="33" customHeight="1" x14ac:dyDescent="0.2">
      <c r="A2" s="177" t="s">
        <v>418</v>
      </c>
    </row>
    <row r="3" spans="1:5" x14ac:dyDescent="0.2">
      <c r="A3" s="167" t="s">
        <v>298</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rates'!#REF!*0.87)+25</f>
        <v>#REF!</v>
      </c>
      <c r="C7" s="57" t="e">
        <f>('BAR BB| Open rates'!#REF!*0.87)+25</f>
        <v>#REF!</v>
      </c>
      <c r="D7" s="57" t="e">
        <f>('BAR BB| Open rates'!#REF!*0.87)+25</f>
        <v>#REF!</v>
      </c>
      <c r="E7" s="57" t="e">
        <f>('BAR BB| Open rates'!#REF!*0.87)+25</f>
        <v>#REF!</v>
      </c>
    </row>
    <row r="8" spans="1:5" x14ac:dyDescent="0.2">
      <c r="A8" s="163">
        <v>2</v>
      </c>
      <c r="B8" s="57" t="e">
        <f>('BAR BB| Open rates'!#REF!*0.87)+25</f>
        <v>#REF!</v>
      </c>
      <c r="C8" s="57" t="e">
        <f>('BAR BB| Open rates'!#REF!*0.87)+25</f>
        <v>#REF!</v>
      </c>
      <c r="D8" s="57" t="e">
        <f>('BAR BB| Open rates'!#REF!*0.87)+25</f>
        <v>#REF!</v>
      </c>
      <c r="E8" s="57" t="e">
        <f>('BAR BB| Open rates'!#REF!*0.87)+25</f>
        <v>#REF!</v>
      </c>
    </row>
    <row r="9" spans="1:5" x14ac:dyDescent="0.2">
      <c r="A9" s="163" t="s">
        <v>175</v>
      </c>
      <c r="B9" s="57"/>
      <c r="C9" s="57"/>
      <c r="D9" s="57"/>
      <c r="E9" s="57"/>
    </row>
    <row r="10" spans="1:5" x14ac:dyDescent="0.2">
      <c r="A10" s="163">
        <v>1</v>
      </c>
      <c r="B10" s="57" t="e">
        <f>('BAR BB| Open rates'!#REF!*0.87)+25</f>
        <v>#REF!</v>
      </c>
      <c r="C10" s="57" t="e">
        <f>('BAR BB| Open rates'!#REF!*0.87)+25</f>
        <v>#REF!</v>
      </c>
      <c r="D10" s="57" t="e">
        <f>('BAR BB| Open rates'!#REF!*0.87)+25</f>
        <v>#REF!</v>
      </c>
      <c r="E10" s="57" t="e">
        <f>('BAR BB| Open rates'!#REF!*0.87)+25</f>
        <v>#REF!</v>
      </c>
    </row>
    <row r="11" spans="1:5" x14ac:dyDescent="0.2">
      <c r="A11" s="163">
        <v>2</v>
      </c>
      <c r="B11" s="57" t="e">
        <f>('BAR BB| Open rates'!#REF!*0.87)+25</f>
        <v>#REF!</v>
      </c>
      <c r="C11" s="57" t="e">
        <f>('BAR BB| Open rates'!#REF!*0.87)+25</f>
        <v>#REF!</v>
      </c>
      <c r="D11" s="57" t="e">
        <f>('BAR BB| Open rates'!#REF!*0.87)+25</f>
        <v>#REF!</v>
      </c>
      <c r="E11" s="57" t="e">
        <f>('BAR BB| Open rates'!#REF!*0.87)+25</f>
        <v>#REF!</v>
      </c>
    </row>
    <row r="12" spans="1:5" x14ac:dyDescent="0.2">
      <c r="A12" s="163" t="s">
        <v>176</v>
      </c>
      <c r="B12" s="57"/>
      <c r="C12" s="57"/>
      <c r="D12" s="57"/>
      <c r="E12" s="57"/>
    </row>
    <row r="13" spans="1:5" x14ac:dyDescent="0.2">
      <c r="A13" s="163">
        <v>1</v>
      </c>
      <c r="B13" s="57" t="e">
        <f>('BAR BB| Open rates'!#REF!*0.87)+25</f>
        <v>#REF!</v>
      </c>
      <c r="C13" s="57" t="e">
        <f>('BAR BB| Open rates'!#REF!*0.87)+25</f>
        <v>#REF!</v>
      </c>
      <c r="D13" s="57" t="e">
        <f>('BAR BB| Open rates'!#REF!*0.87)+25</f>
        <v>#REF!</v>
      </c>
      <c r="E13" s="57" t="e">
        <f>('BAR BB| Open rates'!#REF!*0.87)+25</f>
        <v>#REF!</v>
      </c>
    </row>
    <row r="14" spans="1:5" x14ac:dyDescent="0.2">
      <c r="A14" s="163">
        <v>2</v>
      </c>
      <c r="B14" s="57" t="e">
        <f>('BAR BB| Open rates'!#REF!*0.87)+25</f>
        <v>#REF!</v>
      </c>
      <c r="C14" s="57" t="e">
        <f>('BAR BB| Open rates'!#REF!*0.87)+25</f>
        <v>#REF!</v>
      </c>
      <c r="D14" s="57" t="e">
        <f>('BAR BB| Open rates'!#REF!*0.87)+25</f>
        <v>#REF!</v>
      </c>
      <c r="E14" s="57" t="e">
        <f>('BAR BB| Open rates'!#REF!*0.87)+25</f>
        <v>#REF!</v>
      </c>
    </row>
    <row r="15" spans="1:5" x14ac:dyDescent="0.2">
      <c r="A15" s="89"/>
    </row>
    <row r="16" spans="1:5" x14ac:dyDescent="0.2">
      <c r="A16" s="330" t="s">
        <v>172</v>
      </c>
    </row>
    <row r="17" spans="1:1" x14ac:dyDescent="0.2">
      <c r="A17" s="330"/>
    </row>
    <row r="18" spans="1:1" x14ac:dyDescent="0.2">
      <c r="A18" s="89"/>
    </row>
    <row r="19" spans="1:1" ht="12.75" customHeight="1" x14ac:dyDescent="0.2">
      <c r="A19" s="31"/>
    </row>
    <row r="20" spans="1:1" x14ac:dyDescent="0.2">
      <c r="A20" s="177" t="s">
        <v>83</v>
      </c>
    </row>
    <row r="21" spans="1:1" ht="25.5" customHeight="1" x14ac:dyDescent="0.2">
      <c r="A21" s="239" t="s">
        <v>411</v>
      </c>
    </row>
    <row r="22" spans="1:1" ht="24" x14ac:dyDescent="0.2">
      <c r="A22" s="185" t="s">
        <v>412</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FF"/>
  </sheetPr>
  <dimension ref="A1:E283"/>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 style="32" customWidth="1"/>
    <col min="2" max="16384" width="10" style="31"/>
  </cols>
  <sheetData>
    <row r="1" spans="1:5" x14ac:dyDescent="0.2">
      <c r="A1" s="63" t="s">
        <v>61</v>
      </c>
    </row>
    <row r="2" spans="1:5" ht="21.75" customHeight="1" x14ac:dyDescent="0.2">
      <c r="A2" s="177" t="s">
        <v>418</v>
      </c>
    </row>
    <row r="3" spans="1:5" x14ac:dyDescent="0.2">
      <c r="A3" s="167" t="s">
        <v>173</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rates'!#REF!*0.9</f>
        <v>#REF!</v>
      </c>
      <c r="C7" s="57" t="e">
        <f>'BAR BB| Open rates'!#REF!*0.9</f>
        <v>#REF!</v>
      </c>
      <c r="D7" s="57" t="e">
        <f>'BAR BB| Open rates'!#REF!*0.9</f>
        <v>#REF!</v>
      </c>
      <c r="E7" s="57" t="e">
        <f>'BAR BB| Open rates'!#REF!*0.9</f>
        <v>#REF!</v>
      </c>
    </row>
    <row r="8" spans="1:5" x14ac:dyDescent="0.2">
      <c r="A8" s="163">
        <v>2</v>
      </c>
      <c r="B8" s="57" t="e">
        <f>'BAR BB| Open rates'!#REF!*0.9</f>
        <v>#REF!</v>
      </c>
      <c r="C8" s="57" t="e">
        <f>'BAR BB| Open rates'!#REF!*0.9</f>
        <v>#REF!</v>
      </c>
      <c r="D8" s="57" t="e">
        <f>'BAR BB| Open rates'!#REF!*0.9</f>
        <v>#REF!</v>
      </c>
      <c r="E8" s="57" t="e">
        <f>'BAR BB| Open rates'!#REF!*0.9</f>
        <v>#REF!</v>
      </c>
    </row>
    <row r="9" spans="1:5" x14ac:dyDescent="0.2">
      <c r="A9" s="163" t="s">
        <v>175</v>
      </c>
      <c r="B9" s="57"/>
      <c r="C9" s="57"/>
      <c r="D9" s="57"/>
      <c r="E9" s="57"/>
    </row>
    <row r="10" spans="1:5" x14ac:dyDescent="0.2">
      <c r="A10" s="163">
        <v>1</v>
      </c>
      <c r="B10" s="57" t="e">
        <f>'BAR BB| Open rates'!#REF!*0.9</f>
        <v>#REF!</v>
      </c>
      <c r="C10" s="57" t="e">
        <f>'BAR BB| Open rates'!#REF!*0.9</f>
        <v>#REF!</v>
      </c>
      <c r="D10" s="57" t="e">
        <f>'BAR BB| Open rates'!#REF!*0.9</f>
        <v>#REF!</v>
      </c>
      <c r="E10" s="57" t="e">
        <f>'BAR BB| Open rates'!#REF!*0.9</f>
        <v>#REF!</v>
      </c>
    </row>
    <row r="11" spans="1:5" x14ac:dyDescent="0.2">
      <c r="A11" s="163">
        <v>2</v>
      </c>
      <c r="B11" s="57" t="e">
        <f>'BAR BB| Open rates'!#REF!*0.9</f>
        <v>#REF!</v>
      </c>
      <c r="C11" s="57" t="e">
        <f>'BAR BB| Open rates'!#REF!*0.9</f>
        <v>#REF!</v>
      </c>
      <c r="D11" s="57" t="e">
        <f>'BAR BB| Open rates'!#REF!*0.9</f>
        <v>#REF!</v>
      </c>
      <c r="E11" s="57" t="e">
        <f>'BAR BB| Open rates'!#REF!*0.9</f>
        <v>#REF!</v>
      </c>
    </row>
    <row r="12" spans="1:5" x14ac:dyDescent="0.2">
      <c r="A12" s="163" t="s">
        <v>176</v>
      </c>
      <c r="B12" s="57"/>
      <c r="C12" s="57"/>
      <c r="D12" s="57"/>
      <c r="E12" s="57"/>
    </row>
    <row r="13" spans="1:5" x14ac:dyDescent="0.2">
      <c r="A13" s="163">
        <v>1</v>
      </c>
      <c r="B13" s="57" t="e">
        <f>'BAR BB| Open rates'!#REF!*0.9</f>
        <v>#REF!</v>
      </c>
      <c r="C13" s="57" t="e">
        <f>'BAR BB| Open rates'!#REF!*0.9</f>
        <v>#REF!</v>
      </c>
      <c r="D13" s="57" t="e">
        <f>'BAR BB| Open rates'!#REF!*0.9</f>
        <v>#REF!</v>
      </c>
      <c r="E13" s="57" t="e">
        <f>'BAR BB| Open rates'!#REF!*0.9</f>
        <v>#REF!</v>
      </c>
    </row>
    <row r="14" spans="1:5" x14ac:dyDescent="0.2">
      <c r="A14" s="163">
        <v>2</v>
      </c>
      <c r="B14" s="57" t="e">
        <f>'BAR BB| Open rates'!#REF!*0.9</f>
        <v>#REF!</v>
      </c>
      <c r="C14" s="57" t="e">
        <f>'BAR BB| Open rates'!#REF!*0.9</f>
        <v>#REF!</v>
      </c>
      <c r="D14" s="57" t="e">
        <f>'BAR BB| Open rates'!#REF!*0.9</f>
        <v>#REF!</v>
      </c>
      <c r="E14" s="57" t="e">
        <f>'BAR BB| Open rates'!#REF!*0.9</f>
        <v>#REF!</v>
      </c>
    </row>
    <row r="15" spans="1:5" x14ac:dyDescent="0.2">
      <c r="A15" s="89"/>
    </row>
    <row r="16" spans="1:5" x14ac:dyDescent="0.2">
      <c r="A16" s="330" t="s">
        <v>172</v>
      </c>
    </row>
    <row r="17" spans="1:1" x14ac:dyDescent="0.2">
      <c r="A17" s="330"/>
    </row>
    <row r="18" spans="1:1" x14ac:dyDescent="0.2">
      <c r="A18" s="89"/>
    </row>
    <row r="19" spans="1:1" ht="12.75" customHeight="1" x14ac:dyDescent="0.2">
      <c r="A19" s="31"/>
    </row>
    <row r="20" spans="1:1" x14ac:dyDescent="0.2">
      <c r="A20" s="177" t="s">
        <v>83</v>
      </c>
    </row>
    <row r="21" spans="1:1" ht="25.5" customHeight="1" x14ac:dyDescent="0.2">
      <c r="A21" s="239" t="s">
        <v>411</v>
      </c>
    </row>
    <row r="22" spans="1:1" ht="24" x14ac:dyDescent="0.2">
      <c r="A22" s="185" t="s">
        <v>412</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FF"/>
  </sheetPr>
  <dimension ref="A1:E247"/>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42578125" style="32" customWidth="1"/>
    <col min="2" max="16384" width="10" style="31"/>
  </cols>
  <sheetData>
    <row r="1" spans="1:5" x14ac:dyDescent="0.2">
      <c r="A1" s="63" t="s">
        <v>61</v>
      </c>
    </row>
    <row r="2" spans="1:5" ht="28.5" customHeight="1" x14ac:dyDescent="0.2">
      <c r="A2" s="177" t="s">
        <v>418</v>
      </c>
    </row>
    <row r="3" spans="1:5" x14ac:dyDescent="0.2">
      <c r="A3" s="167" t="s">
        <v>299</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rates'!#REF!*0.85</f>
        <v>#REF!</v>
      </c>
      <c r="C7" s="57" t="e">
        <f>'BAR BB| Open rates'!#REF!*0.85</f>
        <v>#REF!</v>
      </c>
      <c r="D7" s="57" t="e">
        <f>'BAR BB| Open rates'!#REF!*0.85</f>
        <v>#REF!</v>
      </c>
      <c r="E7" s="57" t="e">
        <f>'BAR BB| Open rates'!#REF!*0.85</f>
        <v>#REF!</v>
      </c>
    </row>
    <row r="8" spans="1:5" x14ac:dyDescent="0.2">
      <c r="A8" s="163">
        <v>2</v>
      </c>
      <c r="B8" s="57" t="e">
        <f>'BAR BB| Open rates'!#REF!*0.85</f>
        <v>#REF!</v>
      </c>
      <c r="C8" s="57" t="e">
        <f>'BAR BB| Open rates'!#REF!*0.85</f>
        <v>#REF!</v>
      </c>
      <c r="D8" s="57" t="e">
        <f>'BAR BB| Open rates'!#REF!*0.85</f>
        <v>#REF!</v>
      </c>
      <c r="E8" s="57" t="e">
        <f>'BAR BB| Open rates'!#REF!*0.85</f>
        <v>#REF!</v>
      </c>
    </row>
    <row r="9" spans="1:5" x14ac:dyDescent="0.2">
      <c r="A9" s="163" t="s">
        <v>175</v>
      </c>
      <c r="B9" s="57"/>
      <c r="C9" s="57"/>
      <c r="D9" s="57"/>
      <c r="E9" s="57"/>
    </row>
    <row r="10" spans="1:5" x14ac:dyDescent="0.2">
      <c r="A10" s="163">
        <v>1</v>
      </c>
      <c r="B10" s="57" t="e">
        <f>'BAR BB| Open rates'!#REF!*0.85</f>
        <v>#REF!</v>
      </c>
      <c r="C10" s="57" t="e">
        <f>'BAR BB| Open rates'!#REF!*0.85</f>
        <v>#REF!</v>
      </c>
      <c r="D10" s="57" t="e">
        <f>'BAR BB| Open rates'!#REF!*0.85</f>
        <v>#REF!</v>
      </c>
      <c r="E10" s="57" t="e">
        <f>'BAR BB| Open rates'!#REF!*0.85</f>
        <v>#REF!</v>
      </c>
    </row>
    <row r="11" spans="1:5" x14ac:dyDescent="0.2">
      <c r="A11" s="163">
        <v>2</v>
      </c>
      <c r="B11" s="57" t="e">
        <f>'BAR BB| Open rates'!#REF!*0.85</f>
        <v>#REF!</v>
      </c>
      <c r="C11" s="57" t="e">
        <f>'BAR BB| Open rates'!#REF!*0.85</f>
        <v>#REF!</v>
      </c>
      <c r="D11" s="57" t="e">
        <f>'BAR BB| Open rates'!#REF!*0.85</f>
        <v>#REF!</v>
      </c>
      <c r="E11" s="57" t="e">
        <f>'BAR BB| Open rates'!#REF!*0.85</f>
        <v>#REF!</v>
      </c>
    </row>
    <row r="12" spans="1:5" x14ac:dyDescent="0.2">
      <c r="A12" s="163" t="s">
        <v>176</v>
      </c>
      <c r="B12" s="57"/>
      <c r="C12" s="57"/>
      <c r="D12" s="57"/>
      <c r="E12" s="57"/>
    </row>
    <row r="13" spans="1:5" x14ac:dyDescent="0.2">
      <c r="A13" s="163">
        <v>1</v>
      </c>
      <c r="B13" s="57" t="e">
        <f>'BAR BB| Open rates'!#REF!*0.85</f>
        <v>#REF!</v>
      </c>
      <c r="C13" s="57" t="e">
        <f>'BAR BB| Open rates'!#REF!*0.85</f>
        <v>#REF!</v>
      </c>
      <c r="D13" s="57" t="e">
        <f>'BAR BB| Open rates'!#REF!*0.85</f>
        <v>#REF!</v>
      </c>
      <c r="E13" s="57" t="e">
        <f>'BAR BB| Open rates'!#REF!*0.85</f>
        <v>#REF!</v>
      </c>
    </row>
    <row r="14" spans="1:5" x14ac:dyDescent="0.2">
      <c r="A14" s="163">
        <v>2</v>
      </c>
      <c r="B14" s="57" t="e">
        <f>'BAR BB| Open rates'!#REF!*0.85</f>
        <v>#REF!</v>
      </c>
      <c r="C14" s="57" t="e">
        <f>'BAR BB| Open rates'!#REF!*0.85</f>
        <v>#REF!</v>
      </c>
      <c r="D14" s="57" t="e">
        <f>'BAR BB| Open rates'!#REF!*0.85</f>
        <v>#REF!</v>
      </c>
      <c r="E14" s="57" t="e">
        <f>'BAR BB| Open rates'!#REF!*0.85</f>
        <v>#REF!</v>
      </c>
    </row>
    <row r="15" spans="1:5" x14ac:dyDescent="0.2">
      <c r="A15" s="89"/>
    </row>
    <row r="16" spans="1:5" x14ac:dyDescent="0.2">
      <c r="A16" s="330" t="s">
        <v>172</v>
      </c>
    </row>
    <row r="17" spans="1:1" x14ac:dyDescent="0.2">
      <c r="A17" s="330"/>
    </row>
    <row r="18" spans="1:1" x14ac:dyDescent="0.2">
      <c r="A18" s="89"/>
    </row>
    <row r="19" spans="1:1" ht="12.75" customHeight="1" x14ac:dyDescent="0.2">
      <c r="A19" s="31"/>
    </row>
    <row r="20" spans="1:1" x14ac:dyDescent="0.2">
      <c r="A20" s="177" t="s">
        <v>83</v>
      </c>
    </row>
    <row r="21" spans="1:1" ht="25.5" customHeight="1" x14ac:dyDescent="0.2">
      <c r="A21" s="239" t="s">
        <v>411</v>
      </c>
    </row>
    <row r="22" spans="1:1" ht="24" x14ac:dyDescent="0.2">
      <c r="A22" s="185" t="s">
        <v>412</v>
      </c>
    </row>
    <row r="23" spans="1:1" x14ac:dyDescent="0.2">
      <c r="A23" s="33"/>
    </row>
    <row r="24" spans="1:1" x14ac:dyDescent="0.2">
      <c r="A24" s="174" t="s">
        <v>74</v>
      </c>
    </row>
    <row r="25" spans="1:1" ht="36" x14ac:dyDescent="0.2">
      <c r="A25" s="269"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76"/>
  <sheetViews>
    <sheetView showGridLines="0" zoomScaleNormal="100" workbookViewId="0">
      <pane xSplit="1" ySplit="4" topLeftCell="R5" activePane="bottomRight" state="frozen"/>
      <selection pane="topRight" activeCell="B1" sqref="B1"/>
      <selection pane="bottomLeft" activeCell="A5" sqref="A5"/>
      <selection pane="bottomRight" activeCell="X1" sqref="X1:AC1048576"/>
    </sheetView>
  </sheetViews>
  <sheetFormatPr defaultColWidth="9.85546875" defaultRowHeight="12.75" x14ac:dyDescent="0.2"/>
  <cols>
    <col min="1" max="1" width="35.7109375" style="32" customWidth="1"/>
    <col min="2" max="24" width="9.85546875" style="32"/>
    <col min="25" max="28" width="9.85546875" style="32" customWidth="1"/>
    <col min="29" max="16384" width="9.85546875" style="32"/>
  </cols>
  <sheetData>
    <row r="1" spans="1:64" ht="27" customHeight="1" x14ac:dyDescent="0.2">
      <c r="A1" s="180" t="str">
        <f>'BAR BB| Open rates'!A1</f>
        <v>Сочи Марриотт Красная Поляна 5*/ Sochi Marriott Krasnaya Polyana 5*</v>
      </c>
    </row>
    <row r="2" spans="1:64" x14ac:dyDescent="0.2">
      <c r="A2" s="11" t="s">
        <v>213</v>
      </c>
    </row>
    <row r="3" spans="1:64" s="33" customFormat="1" ht="26.25" customHeight="1" x14ac:dyDescent="0.2">
      <c r="A3" s="64" t="s">
        <v>62</v>
      </c>
      <c r="B3" s="108">
        <f>'BAR BB| Open rates'!B3</f>
        <v>45953</v>
      </c>
      <c r="C3" s="108">
        <f>'BAR BB| Open rates'!C3</f>
        <v>45954</v>
      </c>
      <c r="D3" s="108">
        <f>'BAR BB| Open rates'!D3</f>
        <v>45955</v>
      </c>
      <c r="E3" s="108">
        <f>'BAR BB| Open rates'!E3</f>
        <v>45958</v>
      </c>
      <c r="F3" s="108">
        <f>'BAR BB| Open rates'!F3</f>
        <v>45959</v>
      </c>
      <c r="G3" s="108">
        <f>'BAR BB| Open rates'!G3</f>
        <v>45962</v>
      </c>
      <c r="H3" s="108">
        <f>'BAR BB| Open rates'!H3</f>
        <v>45965</v>
      </c>
      <c r="I3" s="108">
        <f>'BAR BB| Open rates'!I3</f>
        <v>45966</v>
      </c>
      <c r="J3" s="108">
        <f>'BAR BB| Open rates'!J3</f>
        <v>45968</v>
      </c>
      <c r="K3" s="108">
        <f>'BAR BB| Open rates'!K3</f>
        <v>45970</v>
      </c>
      <c r="L3" s="108">
        <f>'BAR BB| Open rates'!L3</f>
        <v>45975</v>
      </c>
      <c r="M3" s="108">
        <f>'BAR BB| Open rates'!M3</f>
        <v>45977</v>
      </c>
      <c r="N3" s="108">
        <f>'BAR BB| Open rates'!N3</f>
        <v>45982</v>
      </c>
      <c r="O3" s="108">
        <f>'BAR BB| Open rates'!O3</f>
        <v>45984</v>
      </c>
      <c r="P3" s="108">
        <f>'BAR BB| Open rates'!P3</f>
        <v>45989</v>
      </c>
      <c r="Q3" s="108">
        <f>'BAR BB| Open rates'!Q3</f>
        <v>45991</v>
      </c>
      <c r="R3" s="108">
        <f>'BAR BB| Open rates'!R3</f>
        <v>45992</v>
      </c>
      <c r="S3" s="108">
        <f>'BAR BB| Open rates'!S3</f>
        <v>45996</v>
      </c>
      <c r="T3" s="108">
        <f>'BAR BB| Open rates'!T3</f>
        <v>45998</v>
      </c>
      <c r="U3" s="108">
        <f>'BAR BB| Open rates'!U3</f>
        <v>46003</v>
      </c>
      <c r="V3" s="108">
        <f>'BAR BB| Open rates'!V3</f>
        <v>46004</v>
      </c>
      <c r="W3" s="108">
        <f>'BAR BB| Open rates'!W3</f>
        <v>46010</v>
      </c>
      <c r="X3" s="108">
        <f>'BAR BB| Open rates'!X3</f>
        <v>46017</v>
      </c>
      <c r="Y3" s="108">
        <f>'BAR BB| Open rates'!Y3</f>
        <v>46020</v>
      </c>
      <c r="Z3" s="108">
        <f>'BAR BB| Open rates'!Z3</f>
        <v>46021</v>
      </c>
      <c r="AA3" s="108">
        <f>'BAR BB| Open rates'!AA3</f>
        <v>46022</v>
      </c>
      <c r="AB3" s="108">
        <f>'BAR BB| Open rates'!AB3</f>
        <v>46023</v>
      </c>
      <c r="AC3" s="108">
        <f>'BAR BB| Open rates'!AC3</f>
        <v>46028</v>
      </c>
      <c r="AD3" s="108">
        <f>'BAR BB| Open rates'!AD3</f>
        <v>46030</v>
      </c>
      <c r="AE3" s="108">
        <f>'BAR BB| Open rates'!AE3</f>
        <v>46031</v>
      </c>
      <c r="AF3" s="108">
        <f>'BAR BB| Open rates'!AF3</f>
        <v>46032</v>
      </c>
      <c r="AG3" s="108">
        <f>'BAR BB| Open rates'!AG3</f>
        <v>46033</v>
      </c>
      <c r="AH3" s="108">
        <f>'BAR BB| Open rates'!AH3</f>
        <v>46038</v>
      </c>
      <c r="AI3" s="108">
        <f>'BAR BB| Open rates'!AI3</f>
        <v>45675</v>
      </c>
      <c r="AJ3" s="108">
        <f>'BAR BB| Open rates'!AJ3</f>
        <v>46041</v>
      </c>
      <c r="AK3" s="108">
        <f>'BAR BB| Open rates'!AK3</f>
        <v>46045</v>
      </c>
      <c r="AL3" s="108">
        <f>'BAR BB| Open rates'!AL3</f>
        <v>46047</v>
      </c>
      <c r="AM3" s="108">
        <f>'BAR BB| Open rates'!AM3</f>
        <v>46049</v>
      </c>
      <c r="AN3" s="108">
        <f>'BAR BB| Open rates'!AN3</f>
        <v>46052</v>
      </c>
      <c r="AO3" s="108">
        <f>'BAR BB| Open rates'!AO3</f>
        <v>46054</v>
      </c>
      <c r="AP3" s="108">
        <f>'BAR BB| Open rates'!AP3</f>
        <v>46056</v>
      </c>
      <c r="AQ3" s="108">
        <f>'BAR BB| Open rates'!AQ3</f>
        <v>46058</v>
      </c>
      <c r="AR3" s="108">
        <f>'BAR BB| Open rates'!AR3</f>
        <v>46059</v>
      </c>
      <c r="AS3" s="108">
        <f>'BAR BB| Open rates'!AS3</f>
        <v>46061</v>
      </c>
      <c r="AT3" s="108">
        <f>'BAR BB| Open rates'!AT3</f>
        <v>46066</v>
      </c>
      <c r="AU3" s="108">
        <f>'BAR BB| Open rates'!AU3</f>
        <v>46068</v>
      </c>
      <c r="AV3" s="108">
        <f>'BAR BB| Open rates'!AV3</f>
        <v>46072</v>
      </c>
      <c r="AW3" s="108">
        <f>'BAR BB| Open rates'!AW3</f>
        <v>46077</v>
      </c>
      <c r="AX3" s="108">
        <f>'BAR BB| Open rates'!AX3</f>
        <v>46078</v>
      </c>
      <c r="AY3" s="108">
        <f>'BAR BB| Open rates'!AY3</f>
        <v>46082</v>
      </c>
      <c r="AZ3" s="108">
        <f>'BAR BB| Open rates'!AZ3</f>
        <v>46087</v>
      </c>
      <c r="BA3" s="108">
        <f>'BAR BB| Open rates'!BA3</f>
        <v>46091</v>
      </c>
      <c r="BB3" s="108">
        <f>'BAR BB| Open rates'!BB3</f>
        <v>46096</v>
      </c>
      <c r="BC3" s="108">
        <f>'BAR BB| Open rates'!BC3</f>
        <v>46101</v>
      </c>
      <c r="BD3" s="108">
        <f>'BAR BB| Open rates'!BD3</f>
        <v>46103</v>
      </c>
      <c r="BE3" s="108">
        <f>'BAR BB| Open rates'!BE3</f>
        <v>46113</v>
      </c>
      <c r="BF3" s="108">
        <f>'BAR BB| Open rates'!BF3</f>
        <v>46118</v>
      </c>
      <c r="BG3" s="108">
        <f>'BAR BB| Open rates'!BG3</f>
        <v>46124</v>
      </c>
      <c r="BH3" s="108">
        <f>'BAR BB| Open rates'!BH3</f>
        <v>46125</v>
      </c>
      <c r="BI3" s="108">
        <f>'BAR BB| Open rates'!BI3</f>
        <v>46131</v>
      </c>
      <c r="BJ3" s="108">
        <f>'BAR BB| Open rates'!BJ3</f>
        <v>46136</v>
      </c>
      <c r="BK3" s="108">
        <f>'BAR BB| Open rates'!BK3</f>
        <v>46138</v>
      </c>
      <c r="BL3" s="108">
        <f>'BAR BB| Open rates'!BL3</f>
        <v>46142</v>
      </c>
    </row>
    <row r="4" spans="1:64" s="33" customFormat="1" ht="26.25" customHeight="1" x14ac:dyDescent="0.2">
      <c r="A4" s="49"/>
      <c r="B4" s="108">
        <f>'BAR BB| Open rates'!B4</f>
        <v>45953</v>
      </c>
      <c r="C4" s="108">
        <f>'BAR BB| Open rates'!C4</f>
        <v>45954</v>
      </c>
      <c r="D4" s="108">
        <f>'BAR BB| Open rates'!D4</f>
        <v>45957</v>
      </c>
      <c r="E4" s="108">
        <f>'BAR BB| Open rates'!E4</f>
        <v>45958</v>
      </c>
      <c r="F4" s="108">
        <f>'BAR BB| Open rates'!F4</f>
        <v>45961</v>
      </c>
      <c r="G4" s="108">
        <f>'BAR BB| Open rates'!G4</f>
        <v>45964</v>
      </c>
      <c r="H4" s="108">
        <f>'BAR BB| Open rates'!H4</f>
        <v>45965</v>
      </c>
      <c r="I4" s="108">
        <f>'BAR BB| Open rates'!I4</f>
        <v>45967</v>
      </c>
      <c r="J4" s="108">
        <f>'BAR BB| Open rates'!J4</f>
        <v>45969</v>
      </c>
      <c r="K4" s="108">
        <f>'BAR BB| Open rates'!K4</f>
        <v>45974</v>
      </c>
      <c r="L4" s="108">
        <f>'BAR BB| Open rates'!L4</f>
        <v>45976</v>
      </c>
      <c r="M4" s="108">
        <f>'BAR BB| Open rates'!M4</f>
        <v>45981</v>
      </c>
      <c r="N4" s="108">
        <f>'BAR BB| Open rates'!N4</f>
        <v>45983</v>
      </c>
      <c r="O4" s="108">
        <f>'BAR BB| Open rates'!O4</f>
        <v>45988</v>
      </c>
      <c r="P4" s="108">
        <f>'BAR BB| Open rates'!P4</f>
        <v>45990</v>
      </c>
      <c r="Q4" s="108">
        <f>'BAR BB| Open rates'!Q4</f>
        <v>45991</v>
      </c>
      <c r="R4" s="108">
        <f>'BAR BB| Open rates'!R4</f>
        <v>45995</v>
      </c>
      <c r="S4" s="108">
        <f>'BAR BB| Open rates'!S4</f>
        <v>45997</v>
      </c>
      <c r="T4" s="108">
        <f>'BAR BB| Open rates'!T4</f>
        <v>46002</v>
      </c>
      <c r="U4" s="108">
        <f>'BAR BB| Open rates'!U4</f>
        <v>46003</v>
      </c>
      <c r="V4" s="108">
        <f>'BAR BB| Open rates'!V4</f>
        <v>46009</v>
      </c>
      <c r="W4" s="108">
        <f>'BAR BB| Open rates'!W4</f>
        <v>46016</v>
      </c>
      <c r="X4" s="108">
        <f>'BAR BB| Open rates'!X4</f>
        <v>46019</v>
      </c>
      <c r="Y4" s="108">
        <f>'BAR BB| Open rates'!Y4</f>
        <v>46020</v>
      </c>
      <c r="Z4" s="108">
        <f>'BAR BB| Open rates'!Z4</f>
        <v>46021</v>
      </c>
      <c r="AA4" s="108">
        <f>'BAR BB| Open rates'!AA4</f>
        <v>46022</v>
      </c>
      <c r="AB4" s="108">
        <f>'BAR BB| Open rates'!AB4</f>
        <v>46027</v>
      </c>
      <c r="AC4" s="108">
        <f>'BAR BB| Open rates'!AC4</f>
        <v>46029</v>
      </c>
      <c r="AD4" s="108">
        <f>'BAR BB| Open rates'!AD4</f>
        <v>46030</v>
      </c>
      <c r="AE4" s="108">
        <f>'BAR BB| Open rates'!AE4</f>
        <v>46031</v>
      </c>
      <c r="AF4" s="108">
        <f>'BAR BB| Open rates'!AF4</f>
        <v>46032</v>
      </c>
      <c r="AG4" s="108">
        <f>'BAR BB| Open rates'!AG4</f>
        <v>46037</v>
      </c>
      <c r="AH4" s="108">
        <f>'BAR BB| Open rates'!AH4</f>
        <v>46039</v>
      </c>
      <c r="AI4" s="108">
        <f>'BAR BB| Open rates'!AI4</f>
        <v>45675</v>
      </c>
      <c r="AJ4" s="108">
        <f>'BAR BB| Open rates'!AJ4</f>
        <v>46044</v>
      </c>
      <c r="AK4" s="108">
        <f>'BAR BB| Open rates'!AK4</f>
        <v>46046</v>
      </c>
      <c r="AL4" s="108">
        <f>'BAR BB| Open rates'!AL4</f>
        <v>46048</v>
      </c>
      <c r="AM4" s="108">
        <f>'BAR BB| Open rates'!AM4</f>
        <v>46051</v>
      </c>
      <c r="AN4" s="108">
        <f>'BAR BB| Open rates'!AN4</f>
        <v>46053</v>
      </c>
      <c r="AO4" s="108">
        <f>'BAR BB| Open rates'!AO4</f>
        <v>46055</v>
      </c>
      <c r="AP4" s="108">
        <f>'BAR BB| Open rates'!AP4</f>
        <v>46057</v>
      </c>
      <c r="AQ4" s="108">
        <f>'BAR BB| Open rates'!AQ4</f>
        <v>46058</v>
      </c>
      <c r="AR4" s="108">
        <f>'BAR BB| Open rates'!AR4</f>
        <v>46060</v>
      </c>
      <c r="AS4" s="108">
        <f>'BAR BB| Open rates'!AS4</f>
        <v>46065</v>
      </c>
      <c r="AT4" s="108">
        <f>'BAR BB| Open rates'!AT4</f>
        <v>46067</v>
      </c>
      <c r="AU4" s="108">
        <f>'BAR BB| Open rates'!AU4</f>
        <v>46071</v>
      </c>
      <c r="AV4" s="108">
        <f>'BAR BB| Open rates'!AV4</f>
        <v>46076</v>
      </c>
      <c r="AW4" s="108">
        <f>'BAR BB| Open rates'!AW4</f>
        <v>46077</v>
      </c>
      <c r="AX4" s="108">
        <f>'BAR BB| Open rates'!AX4</f>
        <v>46081</v>
      </c>
      <c r="AY4" s="108">
        <f>'BAR BB| Open rates'!AY4</f>
        <v>46086</v>
      </c>
      <c r="AZ4" s="108">
        <f>'BAR BB| Open rates'!AZ4</f>
        <v>46090</v>
      </c>
      <c r="BA4" s="108">
        <f>'BAR BB| Open rates'!BA4</f>
        <v>46095</v>
      </c>
      <c r="BB4" s="108">
        <f>'BAR BB| Open rates'!BB4</f>
        <v>46100</v>
      </c>
      <c r="BC4" s="108">
        <f>'BAR BB| Open rates'!BC4</f>
        <v>46102</v>
      </c>
      <c r="BD4" s="108">
        <f>'BAR BB| Open rates'!BD4</f>
        <v>46112</v>
      </c>
      <c r="BE4" s="108">
        <f>'BAR BB| Open rates'!BE4</f>
        <v>46117</v>
      </c>
      <c r="BF4" s="108">
        <f>'BAR BB| Open rates'!BF4</f>
        <v>46123</v>
      </c>
      <c r="BG4" s="108">
        <f>'BAR BB| Open rates'!BG4</f>
        <v>46124</v>
      </c>
      <c r="BH4" s="108">
        <f>'BAR BB| Open rates'!BH4</f>
        <v>46130</v>
      </c>
      <c r="BI4" s="108">
        <f>'BAR BB| Open rates'!BI4</f>
        <v>46135</v>
      </c>
      <c r="BJ4" s="108">
        <f>'BAR BB| Open rates'!BJ4</f>
        <v>46137</v>
      </c>
      <c r="BK4" s="108">
        <f>'BAR BB| Open rates'!BK4</f>
        <v>46141</v>
      </c>
      <c r="BL4" s="108">
        <f>'BAR BB| Open rates'!BL4</f>
        <v>46142</v>
      </c>
    </row>
    <row r="5" spans="1:64" s="36" customFormat="1" ht="12" customHeight="1" x14ac:dyDescent="0.2">
      <c r="A5" s="184" t="s">
        <v>63</v>
      </c>
    </row>
    <row r="6" spans="1:64" s="36" customFormat="1" ht="12" customHeight="1" x14ac:dyDescent="0.2">
      <c r="A6" s="183">
        <v>1</v>
      </c>
      <c r="B6" s="43">
        <f>'BAR BB| Open rates'!B6*0.82+25</f>
        <v>24461</v>
      </c>
      <c r="C6" s="43">
        <f>'BAR BB| Open rates'!C6*0.82+25</f>
        <v>21181</v>
      </c>
      <c r="D6" s="43">
        <f>'BAR BB| Open rates'!D6*0.82+25</f>
        <v>21181</v>
      </c>
      <c r="E6" s="43">
        <f>'BAR BB| Open rates'!E6*0.82+25</f>
        <v>24461</v>
      </c>
      <c r="F6" s="43">
        <f>'BAR BB| Open rates'!F6*0.82+25</f>
        <v>21181</v>
      </c>
      <c r="G6" s="43">
        <f>'BAR BB| Open rates'!G6*0.82+25</f>
        <v>21181</v>
      </c>
      <c r="H6" s="43">
        <f>'BAR BB| Open rates'!H6*0.82+25</f>
        <v>15440.999999999998</v>
      </c>
      <c r="I6" s="43">
        <f>'BAR BB| Open rates'!I6*0.82+25</f>
        <v>13637</v>
      </c>
      <c r="J6" s="43">
        <f>'BAR BB| Open rates'!J6*0.82+25</f>
        <v>12243</v>
      </c>
      <c r="K6" s="43">
        <f>'BAR BB| Open rates'!K6*0.82+25</f>
        <v>10603</v>
      </c>
      <c r="L6" s="43">
        <f>'BAR BB| Open rates'!L6*0.82+25</f>
        <v>12243</v>
      </c>
      <c r="M6" s="43">
        <f>'BAR BB| Open rates'!M6*0.82+25</f>
        <v>10603</v>
      </c>
      <c r="N6" s="43">
        <f>'BAR BB| Open rates'!N6*0.82+25</f>
        <v>12243</v>
      </c>
      <c r="O6" s="43">
        <f>'BAR BB| Open rates'!O6*0.82+25</f>
        <v>10603</v>
      </c>
      <c r="P6" s="43">
        <f>'BAR BB| Open rates'!P6*0.82+25</f>
        <v>12243</v>
      </c>
      <c r="Q6" s="43">
        <f>'BAR BB| Open rates'!Q6*0.82+25</f>
        <v>10603</v>
      </c>
      <c r="R6" s="43">
        <f>'BAR BB| Open rates'!R6*0.82+25</f>
        <v>10603</v>
      </c>
      <c r="S6" s="43">
        <f>'BAR BB| Open rates'!S6*0.82+25</f>
        <v>12243</v>
      </c>
      <c r="T6" s="43">
        <f>'BAR BB| Open rates'!T6*0.82+25</f>
        <v>10603</v>
      </c>
      <c r="U6" s="43">
        <f>'BAR BB| Open rates'!U6*0.82+25</f>
        <v>12243</v>
      </c>
      <c r="V6" s="43">
        <f>'BAR BB| Open rates'!V6*0.82+25</f>
        <v>12243</v>
      </c>
      <c r="W6" s="43">
        <f>'BAR BB| Open rates'!W6*0.82+25</f>
        <v>15440.999999999998</v>
      </c>
      <c r="X6" s="43">
        <f>'BAR BB| Open rates'!X6*0.82+25</f>
        <v>21181</v>
      </c>
      <c r="Y6" s="43">
        <f>'BAR BB| Open rates'!Y6*0.82+25</f>
        <v>32742.999999999996</v>
      </c>
      <c r="Z6" s="43">
        <f>'BAR BB| Open rates'!Z6*0.82+25</f>
        <v>49061</v>
      </c>
      <c r="AA6" s="43">
        <f>'BAR BB| Open rates'!AA6*0.82+25</f>
        <v>57261</v>
      </c>
      <c r="AB6" s="43">
        <f>'BAR BB| Open rates'!AB6*0.82+25</f>
        <v>65543</v>
      </c>
      <c r="AC6" s="43">
        <f>'BAR BB| Open rates'!AC6*0.82+25</f>
        <v>59475</v>
      </c>
      <c r="AD6" s="43">
        <f>'BAR BB| Open rates'!AD6*0.82+25</f>
        <v>57261</v>
      </c>
      <c r="AE6" s="43">
        <f>'BAR BB| Open rates'!AE6*0.82+25</f>
        <v>57261</v>
      </c>
      <c r="AF6" s="43">
        <f>'BAR BB| Open rates'!AF6*0.82+25</f>
        <v>49061</v>
      </c>
      <c r="AG6" s="43">
        <f>'BAR BB| Open rates'!AG6*0.82+25</f>
        <v>18721</v>
      </c>
      <c r="AH6" s="43">
        <f>'BAR BB| Open rates'!AH6*0.82+25</f>
        <v>22821</v>
      </c>
      <c r="AI6" s="43">
        <f>'BAR BB| Open rates'!AI6*0.82+25</f>
        <v>21181</v>
      </c>
      <c r="AJ6" s="43">
        <f>'BAR BB| Open rates'!AJ6*0.82+25</f>
        <v>18721</v>
      </c>
      <c r="AK6" s="43">
        <f>'BAR BB| Open rates'!AK6*0.82+25</f>
        <v>21181</v>
      </c>
      <c r="AL6" s="43">
        <f>'BAR BB| Open rates'!AL6*0.82+25</f>
        <v>18721</v>
      </c>
      <c r="AM6" s="43">
        <f>'BAR BB| Open rates'!AM6*0.82+25</f>
        <v>21181</v>
      </c>
      <c r="AN6" s="43">
        <f>'BAR BB| Open rates'!AN6*0.82+25</f>
        <v>26921</v>
      </c>
      <c r="AO6" s="43">
        <f>'BAR BB| Open rates'!AO6*0.82+25</f>
        <v>29381</v>
      </c>
      <c r="AP6" s="43">
        <f>'BAR BB| Open rates'!AP6*0.82+25</f>
        <v>29381</v>
      </c>
      <c r="AQ6" s="43">
        <f>'BAR BB| Open rates'!AQ6*0.82+25</f>
        <v>29381</v>
      </c>
      <c r="AR6" s="43">
        <f>'BAR BB| Open rates'!AR6*0.82+25</f>
        <v>31758.999999999996</v>
      </c>
      <c r="AS6" s="43">
        <f>'BAR BB| Open rates'!AS6*0.82+25</f>
        <v>29381</v>
      </c>
      <c r="AT6" s="43">
        <f>'BAR BB| Open rates'!AT6*0.82+25</f>
        <v>31758.999999999996</v>
      </c>
      <c r="AU6" s="43">
        <f>'BAR BB| Open rates'!AU6*0.82+25</f>
        <v>29381</v>
      </c>
      <c r="AV6" s="43">
        <f>'BAR BB| Open rates'!AV6*0.82+25</f>
        <v>42829</v>
      </c>
      <c r="AW6" s="43">
        <f>'BAR BB| Open rates'!AW6*0.82+25</f>
        <v>39877</v>
      </c>
      <c r="AX6" s="43">
        <f>'BAR BB| Open rates'!AX6*0.82+25</f>
        <v>24461</v>
      </c>
      <c r="AY6" s="43">
        <f>'BAR BB| Open rates'!AY6*0.82+25</f>
        <v>21181</v>
      </c>
      <c r="AZ6" s="43">
        <f>'BAR BB| Open rates'!AZ6*0.82+25</f>
        <v>24461</v>
      </c>
      <c r="BA6" s="43">
        <f>'BAR BB| Open rates'!BA6*0.82+25</f>
        <v>17081</v>
      </c>
      <c r="BB6" s="43">
        <f>'BAR BB| Open rates'!BB6*0.82+25</f>
        <v>15440.999999999998</v>
      </c>
      <c r="BC6" s="43">
        <f>'BAR BB| Open rates'!BC6*0.82+25</f>
        <v>17081</v>
      </c>
      <c r="BD6" s="43">
        <f>'BAR BB| Open rates'!BD6*0.82+25</f>
        <v>15440.999999999998</v>
      </c>
      <c r="BE6" s="43">
        <f>'BAR BB| Open rates'!BE6*0.82+25</f>
        <v>13637</v>
      </c>
      <c r="BF6" s="43">
        <f>'BAR BB| Open rates'!BF6*0.82+25</f>
        <v>12243</v>
      </c>
      <c r="BG6" s="43">
        <f>'BAR BB| Open rates'!BG6*0.82+25</f>
        <v>10603</v>
      </c>
      <c r="BH6" s="43">
        <f>'BAR BB| Open rates'!BH6*0.82+25</f>
        <v>10603</v>
      </c>
      <c r="BI6" s="43">
        <f>'BAR BB| Open rates'!BI6*0.82+25</f>
        <v>9783</v>
      </c>
      <c r="BJ6" s="43">
        <f>'BAR BB| Open rates'!BJ6*0.82+25</f>
        <v>10603</v>
      </c>
      <c r="BK6" s="43">
        <f>'BAR BB| Open rates'!BK6*0.82+25</f>
        <v>9783</v>
      </c>
      <c r="BL6" s="43">
        <f>'BAR BB| Open rates'!BL6*0.82+25</f>
        <v>10603</v>
      </c>
    </row>
    <row r="7" spans="1:64" s="36" customFormat="1" ht="12" customHeight="1" x14ac:dyDescent="0.2">
      <c r="A7" s="183">
        <v>2</v>
      </c>
      <c r="B7" s="43">
        <f>'BAR BB| Open rates'!B7*0.82+25</f>
        <v>26511</v>
      </c>
      <c r="C7" s="43">
        <f>'BAR BB| Open rates'!C7*0.82+25</f>
        <v>23231</v>
      </c>
      <c r="D7" s="43">
        <f>'BAR BB| Open rates'!D7*0.82+25</f>
        <v>23231</v>
      </c>
      <c r="E7" s="43">
        <f>'BAR BB| Open rates'!E7*0.82+25</f>
        <v>26511</v>
      </c>
      <c r="F7" s="43">
        <f>'BAR BB| Open rates'!F7*0.82+25</f>
        <v>23231</v>
      </c>
      <c r="G7" s="43">
        <f>'BAR BB| Open rates'!G7*0.82+25</f>
        <v>23231</v>
      </c>
      <c r="H7" s="43">
        <f>'BAR BB| Open rates'!H7*0.82+25</f>
        <v>17491</v>
      </c>
      <c r="I7" s="43">
        <f>'BAR BB| Open rates'!I7*0.82+25</f>
        <v>15686.999999999998</v>
      </c>
      <c r="J7" s="43">
        <f>'BAR BB| Open rates'!J7*0.82+25</f>
        <v>14293</v>
      </c>
      <c r="K7" s="43">
        <f>'BAR BB| Open rates'!K7*0.82+25</f>
        <v>12653</v>
      </c>
      <c r="L7" s="43">
        <f>'BAR BB| Open rates'!L7*0.82+25</f>
        <v>14293</v>
      </c>
      <c r="M7" s="43">
        <f>'BAR BB| Open rates'!M7*0.82+25</f>
        <v>12653</v>
      </c>
      <c r="N7" s="43">
        <f>'BAR BB| Open rates'!N7*0.82+25</f>
        <v>14293</v>
      </c>
      <c r="O7" s="43">
        <f>'BAR BB| Open rates'!O7*0.82+25</f>
        <v>12653</v>
      </c>
      <c r="P7" s="43">
        <f>'BAR BB| Open rates'!P7*0.82+25</f>
        <v>14293</v>
      </c>
      <c r="Q7" s="43">
        <f>'BAR BB| Open rates'!Q7*0.82+25</f>
        <v>12653</v>
      </c>
      <c r="R7" s="43">
        <f>'BAR BB| Open rates'!R7*0.82+25</f>
        <v>12653</v>
      </c>
      <c r="S7" s="43">
        <f>'BAR BB| Open rates'!S7*0.82+25</f>
        <v>14293</v>
      </c>
      <c r="T7" s="43">
        <f>'BAR BB| Open rates'!T7*0.82+25</f>
        <v>12653</v>
      </c>
      <c r="U7" s="43">
        <f>'BAR BB| Open rates'!U7*0.82+25</f>
        <v>14293</v>
      </c>
      <c r="V7" s="43">
        <f>'BAR BB| Open rates'!V7*0.82+25</f>
        <v>14293</v>
      </c>
      <c r="W7" s="43">
        <f>'BAR BB| Open rates'!W7*0.82+25</f>
        <v>17491</v>
      </c>
      <c r="X7" s="43">
        <f>'BAR BB| Open rates'!X7*0.82+25</f>
        <v>23641</v>
      </c>
      <c r="Y7" s="43">
        <f>'BAR BB| Open rates'!Y7*0.82+25</f>
        <v>35203</v>
      </c>
      <c r="Z7" s="43">
        <f>'BAR BB| Open rates'!Z7*0.82+25</f>
        <v>51521</v>
      </c>
      <c r="AA7" s="43">
        <f>'BAR BB| Open rates'!AA7*0.82+25</f>
        <v>59721</v>
      </c>
      <c r="AB7" s="43">
        <f>'BAR BB| Open rates'!AB7*0.82+25</f>
        <v>68003</v>
      </c>
      <c r="AC7" s="43">
        <f>'BAR BB| Open rates'!AC7*0.82+25</f>
        <v>61934.999999999993</v>
      </c>
      <c r="AD7" s="43">
        <f>'BAR BB| Open rates'!AD7*0.82+25</f>
        <v>59721</v>
      </c>
      <c r="AE7" s="43">
        <f>'BAR BB| Open rates'!AE7*0.82+25</f>
        <v>59721</v>
      </c>
      <c r="AF7" s="43">
        <f>'BAR BB| Open rates'!AF7*0.82+25</f>
        <v>51521</v>
      </c>
      <c r="AG7" s="43">
        <f>'BAR BB| Open rates'!AG7*0.82+25</f>
        <v>21181</v>
      </c>
      <c r="AH7" s="43">
        <f>'BAR BB| Open rates'!AH7*0.82+25</f>
        <v>25281</v>
      </c>
      <c r="AI7" s="43">
        <f>'BAR BB| Open rates'!AI7*0.82+25</f>
        <v>23641</v>
      </c>
      <c r="AJ7" s="43">
        <f>'BAR BB| Open rates'!AJ7*0.82+25</f>
        <v>21181</v>
      </c>
      <c r="AK7" s="43">
        <f>'BAR BB| Open rates'!AK7*0.82+25</f>
        <v>23641</v>
      </c>
      <c r="AL7" s="43">
        <f>'BAR BB| Open rates'!AL7*0.82+25</f>
        <v>21181</v>
      </c>
      <c r="AM7" s="43">
        <f>'BAR BB| Open rates'!AM7*0.82+25</f>
        <v>23641</v>
      </c>
      <c r="AN7" s="43">
        <f>'BAR BB| Open rates'!AN7*0.82+25</f>
        <v>29381</v>
      </c>
      <c r="AO7" s="43">
        <f>'BAR BB| Open rates'!AO7*0.82+25</f>
        <v>31840.999999999996</v>
      </c>
      <c r="AP7" s="43">
        <f>'BAR BB| Open rates'!AP7*0.82+25</f>
        <v>31840.999999999996</v>
      </c>
      <c r="AQ7" s="43">
        <f>'BAR BB| Open rates'!AQ7*0.82+25</f>
        <v>31840.999999999996</v>
      </c>
      <c r="AR7" s="43">
        <f>'BAR BB| Open rates'!AR7*0.82+25</f>
        <v>34219</v>
      </c>
      <c r="AS7" s="43">
        <f>'BAR BB| Open rates'!AS7*0.82+25</f>
        <v>31840.999999999996</v>
      </c>
      <c r="AT7" s="43">
        <f>'BAR BB| Open rates'!AT7*0.82+25</f>
        <v>34219</v>
      </c>
      <c r="AU7" s="43">
        <f>'BAR BB| Open rates'!AU7*0.82+25</f>
        <v>31840.999999999996</v>
      </c>
      <c r="AV7" s="43">
        <f>'BAR BB| Open rates'!AV7*0.82+25</f>
        <v>45289</v>
      </c>
      <c r="AW7" s="43">
        <f>'BAR BB| Open rates'!AW7*0.82+25</f>
        <v>42337</v>
      </c>
      <c r="AX7" s="43">
        <f>'BAR BB| Open rates'!AX7*0.82+25</f>
        <v>26921</v>
      </c>
      <c r="AY7" s="43">
        <f>'BAR BB| Open rates'!AY7*0.82+25</f>
        <v>23641</v>
      </c>
      <c r="AZ7" s="43">
        <f>'BAR BB| Open rates'!AZ7*0.82+25</f>
        <v>26921</v>
      </c>
      <c r="BA7" s="43">
        <f>'BAR BB| Open rates'!BA7*0.82+25</f>
        <v>19541</v>
      </c>
      <c r="BB7" s="43">
        <f>'BAR BB| Open rates'!BB7*0.82+25</f>
        <v>17901</v>
      </c>
      <c r="BC7" s="43">
        <f>'BAR BB| Open rates'!BC7*0.82+25</f>
        <v>19541</v>
      </c>
      <c r="BD7" s="43">
        <f>'BAR BB| Open rates'!BD7*0.82+25</f>
        <v>17901</v>
      </c>
      <c r="BE7" s="43">
        <f>'BAR BB| Open rates'!BE7*0.82+25</f>
        <v>16096.999999999998</v>
      </c>
      <c r="BF7" s="43">
        <f>'BAR BB| Open rates'!BF7*0.82+25</f>
        <v>14703</v>
      </c>
      <c r="BG7" s="43">
        <f>'BAR BB| Open rates'!BG7*0.82+25</f>
        <v>13063</v>
      </c>
      <c r="BH7" s="43">
        <f>'BAR BB| Open rates'!BH7*0.82+25</f>
        <v>13063</v>
      </c>
      <c r="BI7" s="43">
        <f>'BAR BB| Open rates'!BI7*0.82+25</f>
        <v>12243</v>
      </c>
      <c r="BJ7" s="43">
        <f>'BAR BB| Open rates'!BJ7*0.82+25</f>
        <v>13063</v>
      </c>
      <c r="BK7" s="43">
        <f>'BAR BB| Open rates'!BK7*0.82+25</f>
        <v>12243</v>
      </c>
      <c r="BL7" s="43">
        <f>'BAR BB| Open rates'!BL7*0.82+25</f>
        <v>13063</v>
      </c>
    </row>
    <row r="8" spans="1:64"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row>
    <row r="9" spans="1:64" s="36" customFormat="1" ht="12" customHeight="1" x14ac:dyDescent="0.2">
      <c r="A9" s="237">
        <v>1</v>
      </c>
      <c r="B9" s="43">
        <f>'BAR BB| Open rates'!B9*0.82+25</f>
        <v>26921</v>
      </c>
      <c r="C9" s="43">
        <f>'BAR BB| Open rates'!C9*0.82+25</f>
        <v>23641</v>
      </c>
      <c r="D9" s="43">
        <f>'BAR BB| Open rates'!D9*0.82+25</f>
        <v>23641</v>
      </c>
      <c r="E9" s="43">
        <f>'BAR BB| Open rates'!E9*0.82+25</f>
        <v>26921</v>
      </c>
      <c r="F9" s="43">
        <f>'BAR BB| Open rates'!F9*0.82+25</f>
        <v>23641</v>
      </c>
      <c r="G9" s="43">
        <f>'BAR BB| Open rates'!G9*0.82+25</f>
        <v>23641</v>
      </c>
      <c r="H9" s="43">
        <f>'BAR BB| Open rates'!H9*0.82+25</f>
        <v>17901</v>
      </c>
      <c r="I9" s="43">
        <f>'BAR BB| Open rates'!I9*0.82+25</f>
        <v>16096.999999999998</v>
      </c>
      <c r="J9" s="43">
        <f>'BAR BB| Open rates'!J9*0.82+25</f>
        <v>14703</v>
      </c>
      <c r="K9" s="43">
        <f>'BAR BB| Open rates'!K9*0.82+25</f>
        <v>13063</v>
      </c>
      <c r="L9" s="43">
        <f>'BAR BB| Open rates'!L9*0.82+25</f>
        <v>14703</v>
      </c>
      <c r="M9" s="43">
        <f>'BAR BB| Open rates'!M9*0.82+25</f>
        <v>13063</v>
      </c>
      <c r="N9" s="43">
        <f>'BAR BB| Open rates'!N9*0.82+25</f>
        <v>14703</v>
      </c>
      <c r="O9" s="43">
        <f>'BAR BB| Open rates'!O9*0.82+25</f>
        <v>13063</v>
      </c>
      <c r="P9" s="43">
        <f>'BAR BB| Open rates'!P9*0.82+25</f>
        <v>14703</v>
      </c>
      <c r="Q9" s="43">
        <f>'BAR BB| Open rates'!Q9*0.82+25</f>
        <v>13063</v>
      </c>
      <c r="R9" s="43">
        <f>'BAR BB| Open rates'!R9*0.82+25</f>
        <v>13063</v>
      </c>
      <c r="S9" s="43">
        <f>'BAR BB| Open rates'!S9*0.82+25</f>
        <v>14703</v>
      </c>
      <c r="T9" s="43">
        <f>'BAR BB| Open rates'!T9*0.82+25</f>
        <v>13063</v>
      </c>
      <c r="U9" s="43">
        <f>'BAR BB| Open rates'!U9*0.82+25</f>
        <v>14703</v>
      </c>
      <c r="V9" s="43">
        <f>'BAR BB| Open rates'!V9*0.82+25</f>
        <v>14703</v>
      </c>
      <c r="W9" s="43">
        <f>'BAR BB| Open rates'!W9*0.82+25</f>
        <v>17901</v>
      </c>
      <c r="X9" s="43">
        <f>'BAR BB| Open rates'!X9*0.82+25</f>
        <v>23641</v>
      </c>
      <c r="Y9" s="43">
        <f>'BAR BB| Open rates'!Y9*0.82+25</f>
        <v>40943</v>
      </c>
      <c r="Z9" s="43">
        <f>'BAR BB| Open rates'!Z9*0.82+25</f>
        <v>57261</v>
      </c>
      <c r="AA9" s="43">
        <f>'BAR BB| Open rates'!AA9*0.82+25</f>
        <v>65460.999999999993</v>
      </c>
      <c r="AB9" s="43">
        <f>'BAR BB| Open rates'!AB9*0.82+25</f>
        <v>73743</v>
      </c>
      <c r="AC9" s="43">
        <f>'BAR BB| Open rates'!AC9*0.82+25</f>
        <v>67675</v>
      </c>
      <c r="AD9" s="43">
        <f>'BAR BB| Open rates'!AD9*0.82+25</f>
        <v>65460.999999999993</v>
      </c>
      <c r="AE9" s="43">
        <f>'BAR BB| Open rates'!AE9*0.82+25</f>
        <v>59721</v>
      </c>
      <c r="AF9" s="43">
        <f>'BAR BB| Open rates'!AF9*0.82+25</f>
        <v>51521</v>
      </c>
      <c r="AG9" s="43">
        <f>'BAR BB| Open rates'!AG9*0.82+25</f>
        <v>21181</v>
      </c>
      <c r="AH9" s="43">
        <f>'BAR BB| Open rates'!AH9*0.82+25</f>
        <v>25281</v>
      </c>
      <c r="AI9" s="43">
        <f>'BAR BB| Open rates'!AI9*0.82+25</f>
        <v>23641</v>
      </c>
      <c r="AJ9" s="43">
        <f>'BAR BB| Open rates'!AJ9*0.82+25</f>
        <v>21181</v>
      </c>
      <c r="AK9" s="43">
        <f>'BAR BB| Open rates'!AK9*0.82+25</f>
        <v>23641</v>
      </c>
      <c r="AL9" s="43">
        <f>'BAR BB| Open rates'!AL9*0.82+25</f>
        <v>21181</v>
      </c>
      <c r="AM9" s="43">
        <f>'BAR BB| Open rates'!AM9*0.82+25</f>
        <v>23641</v>
      </c>
      <c r="AN9" s="43">
        <f>'BAR BB| Open rates'!AN9*0.82+25</f>
        <v>29381</v>
      </c>
      <c r="AO9" s="43">
        <f>'BAR BB| Open rates'!AO9*0.82+25</f>
        <v>31840.999999999996</v>
      </c>
      <c r="AP9" s="43">
        <f>'BAR BB| Open rates'!AP9*0.82+25</f>
        <v>31840.999999999996</v>
      </c>
      <c r="AQ9" s="43">
        <f>'BAR BB| Open rates'!AQ9*0.82+25</f>
        <v>31840.999999999996</v>
      </c>
      <c r="AR9" s="43">
        <f>'BAR BB| Open rates'!AR9*0.82+25</f>
        <v>34219</v>
      </c>
      <c r="AS9" s="43">
        <f>'BAR BB| Open rates'!AS9*0.82+25</f>
        <v>31840.999999999996</v>
      </c>
      <c r="AT9" s="43">
        <f>'BAR BB| Open rates'!AT9*0.82+25</f>
        <v>34219</v>
      </c>
      <c r="AU9" s="43">
        <f>'BAR BB| Open rates'!AU9*0.82+25</f>
        <v>31840.999999999996</v>
      </c>
      <c r="AV9" s="43">
        <f>'BAR BB| Open rates'!AV9*0.82+25</f>
        <v>45289</v>
      </c>
      <c r="AW9" s="43">
        <f>'BAR BB| Open rates'!AW9*0.82+25</f>
        <v>42337</v>
      </c>
      <c r="AX9" s="43">
        <f>'BAR BB| Open rates'!AX9*0.82+25</f>
        <v>26921</v>
      </c>
      <c r="AY9" s="43">
        <f>'BAR BB| Open rates'!AY9*0.82+25</f>
        <v>23641</v>
      </c>
      <c r="AZ9" s="43">
        <f>'BAR BB| Open rates'!AZ9*0.82+25</f>
        <v>26921</v>
      </c>
      <c r="BA9" s="43">
        <f>'BAR BB| Open rates'!BA9*0.82+25</f>
        <v>19541</v>
      </c>
      <c r="BB9" s="43">
        <f>'BAR BB| Open rates'!BB9*0.82+25</f>
        <v>17901</v>
      </c>
      <c r="BC9" s="43">
        <f>'BAR BB| Open rates'!BC9*0.82+25</f>
        <v>19541</v>
      </c>
      <c r="BD9" s="43">
        <f>'BAR BB| Open rates'!BD9*0.82+25</f>
        <v>17901</v>
      </c>
      <c r="BE9" s="43">
        <f>'BAR BB| Open rates'!BE9*0.82+25</f>
        <v>16096.999999999998</v>
      </c>
      <c r="BF9" s="43">
        <f>'BAR BB| Open rates'!BF9*0.82+25</f>
        <v>14703</v>
      </c>
      <c r="BG9" s="43">
        <f>'BAR BB| Open rates'!BG9*0.82+25</f>
        <v>13063</v>
      </c>
      <c r="BH9" s="43">
        <f>'BAR BB| Open rates'!BH9*0.82+25</f>
        <v>13063</v>
      </c>
      <c r="BI9" s="43">
        <f>'BAR BB| Open rates'!BI9*0.82+25</f>
        <v>12243</v>
      </c>
      <c r="BJ9" s="43">
        <f>'BAR BB| Open rates'!BJ9*0.82+25</f>
        <v>13063</v>
      </c>
      <c r="BK9" s="43">
        <f>'BAR BB| Open rates'!BK9*0.82+25</f>
        <v>12243</v>
      </c>
      <c r="BL9" s="43">
        <f>'BAR BB| Open rates'!BL9*0.82+25</f>
        <v>13063</v>
      </c>
    </row>
    <row r="10" spans="1:64" s="36" customFormat="1" ht="12" customHeight="1" x14ac:dyDescent="0.2">
      <c r="A10" s="237">
        <v>2</v>
      </c>
      <c r="B10" s="43">
        <f>'BAR BB| Open rates'!B10*0.82+25</f>
        <v>28971</v>
      </c>
      <c r="C10" s="43">
        <f>'BAR BB| Open rates'!C10*0.82+25</f>
        <v>25691</v>
      </c>
      <c r="D10" s="43">
        <f>'BAR BB| Open rates'!D10*0.82+25</f>
        <v>25691</v>
      </c>
      <c r="E10" s="43">
        <f>'BAR BB| Open rates'!E10*0.82+25</f>
        <v>28971</v>
      </c>
      <c r="F10" s="43">
        <f>'BAR BB| Open rates'!F10*0.82+25</f>
        <v>25691</v>
      </c>
      <c r="G10" s="43">
        <f>'BAR BB| Open rates'!G10*0.82+25</f>
        <v>25691</v>
      </c>
      <c r="H10" s="43">
        <f>'BAR BB| Open rates'!H10*0.82+25</f>
        <v>19951</v>
      </c>
      <c r="I10" s="43">
        <f>'BAR BB| Open rates'!I10*0.82+25</f>
        <v>18147</v>
      </c>
      <c r="J10" s="43">
        <f>'BAR BB| Open rates'!J10*0.82+25</f>
        <v>16753</v>
      </c>
      <c r="K10" s="43">
        <f>'BAR BB| Open rates'!K10*0.82+25</f>
        <v>15113</v>
      </c>
      <c r="L10" s="43">
        <f>'BAR BB| Open rates'!L10*0.82+25</f>
        <v>16753</v>
      </c>
      <c r="M10" s="43">
        <f>'BAR BB| Open rates'!M10*0.82+25</f>
        <v>15113</v>
      </c>
      <c r="N10" s="43">
        <f>'BAR BB| Open rates'!N10*0.82+25</f>
        <v>16753</v>
      </c>
      <c r="O10" s="43">
        <f>'BAR BB| Open rates'!O10*0.82+25</f>
        <v>15113</v>
      </c>
      <c r="P10" s="43">
        <f>'BAR BB| Open rates'!P10*0.82+25</f>
        <v>16753</v>
      </c>
      <c r="Q10" s="43">
        <f>'BAR BB| Open rates'!Q10*0.82+25</f>
        <v>15113</v>
      </c>
      <c r="R10" s="43">
        <f>'BAR BB| Open rates'!R10*0.82+25</f>
        <v>15113</v>
      </c>
      <c r="S10" s="43">
        <f>'BAR BB| Open rates'!S10*0.82+25</f>
        <v>16753</v>
      </c>
      <c r="T10" s="43">
        <f>'BAR BB| Open rates'!T10*0.82+25</f>
        <v>15113</v>
      </c>
      <c r="U10" s="43">
        <f>'BAR BB| Open rates'!U10*0.82+25</f>
        <v>16753</v>
      </c>
      <c r="V10" s="43">
        <f>'BAR BB| Open rates'!V10*0.82+25</f>
        <v>16753</v>
      </c>
      <c r="W10" s="43">
        <f>'BAR BB| Open rates'!W10*0.82+25</f>
        <v>19951</v>
      </c>
      <c r="X10" s="43">
        <f>'BAR BB| Open rates'!X10*0.82+25</f>
        <v>25691</v>
      </c>
      <c r="Y10" s="43">
        <f>'BAR BB| Open rates'!Y10*0.82+25</f>
        <v>43403</v>
      </c>
      <c r="Z10" s="43">
        <f>'BAR BB| Open rates'!Z10*0.82+25</f>
        <v>59721</v>
      </c>
      <c r="AA10" s="43">
        <f>'BAR BB| Open rates'!AA10*0.82+25</f>
        <v>67921</v>
      </c>
      <c r="AB10" s="43">
        <f>'BAR BB| Open rates'!AB10*0.82+25</f>
        <v>76203</v>
      </c>
      <c r="AC10" s="43">
        <f>'BAR BB| Open rates'!AC10*0.82+25</f>
        <v>70135</v>
      </c>
      <c r="AD10" s="43">
        <f>'BAR BB| Open rates'!AD10*0.82+25</f>
        <v>67921</v>
      </c>
      <c r="AE10" s="43">
        <f>'BAR BB| Open rates'!AE10*0.82+25</f>
        <v>62180.999999999993</v>
      </c>
      <c r="AF10" s="43">
        <f>'BAR BB| Open rates'!AF10*0.82+25</f>
        <v>53981</v>
      </c>
      <c r="AG10" s="43">
        <f>'BAR BB| Open rates'!AG10*0.82+25</f>
        <v>23641</v>
      </c>
      <c r="AH10" s="43">
        <f>'BAR BB| Open rates'!AH10*0.82+25</f>
        <v>27741</v>
      </c>
      <c r="AI10" s="43">
        <f>'BAR BB| Open rates'!AI10*0.82+25</f>
        <v>26101</v>
      </c>
      <c r="AJ10" s="43">
        <f>'BAR BB| Open rates'!AJ10*0.82+25</f>
        <v>23641</v>
      </c>
      <c r="AK10" s="43">
        <f>'BAR BB| Open rates'!AK10*0.82+25</f>
        <v>26101</v>
      </c>
      <c r="AL10" s="43">
        <f>'BAR BB| Open rates'!AL10*0.82+25</f>
        <v>23641</v>
      </c>
      <c r="AM10" s="43">
        <f>'BAR BB| Open rates'!AM10*0.82+25</f>
        <v>26101</v>
      </c>
      <c r="AN10" s="43">
        <f>'BAR BB| Open rates'!AN10*0.82+25</f>
        <v>31840.999999999996</v>
      </c>
      <c r="AO10" s="43">
        <f>'BAR BB| Open rates'!AO10*0.82+25</f>
        <v>34301</v>
      </c>
      <c r="AP10" s="43">
        <f>'BAR BB| Open rates'!AP10*0.82+25</f>
        <v>34301</v>
      </c>
      <c r="AQ10" s="43">
        <f>'BAR BB| Open rates'!AQ10*0.82+25</f>
        <v>34301</v>
      </c>
      <c r="AR10" s="43">
        <f>'BAR BB| Open rates'!AR10*0.82+25</f>
        <v>36679</v>
      </c>
      <c r="AS10" s="43">
        <f>'BAR BB| Open rates'!AS10*0.82+25</f>
        <v>34301</v>
      </c>
      <c r="AT10" s="43">
        <f>'BAR BB| Open rates'!AT10*0.82+25</f>
        <v>36679</v>
      </c>
      <c r="AU10" s="43">
        <f>'BAR BB| Open rates'!AU10*0.82+25</f>
        <v>34301</v>
      </c>
      <c r="AV10" s="43">
        <f>'BAR BB| Open rates'!AV10*0.82+25</f>
        <v>47749</v>
      </c>
      <c r="AW10" s="43">
        <f>'BAR BB| Open rates'!AW10*0.82+25</f>
        <v>44797</v>
      </c>
      <c r="AX10" s="43">
        <f>'BAR BB| Open rates'!AX10*0.82+25</f>
        <v>29381</v>
      </c>
      <c r="AY10" s="43">
        <f>'BAR BB| Open rates'!AY10*0.82+25</f>
        <v>26101</v>
      </c>
      <c r="AZ10" s="43">
        <f>'BAR BB| Open rates'!AZ10*0.82+25</f>
        <v>29381</v>
      </c>
      <c r="BA10" s="43">
        <f>'BAR BB| Open rates'!BA10*0.82+25</f>
        <v>22001</v>
      </c>
      <c r="BB10" s="43">
        <f>'BAR BB| Open rates'!BB10*0.82+25</f>
        <v>20361</v>
      </c>
      <c r="BC10" s="43">
        <f>'BAR BB| Open rates'!BC10*0.82+25</f>
        <v>22001</v>
      </c>
      <c r="BD10" s="43">
        <f>'BAR BB| Open rates'!BD10*0.82+25</f>
        <v>20361</v>
      </c>
      <c r="BE10" s="43">
        <f>'BAR BB| Open rates'!BE10*0.82+25</f>
        <v>18557</v>
      </c>
      <c r="BF10" s="43">
        <f>'BAR BB| Open rates'!BF10*0.82+25</f>
        <v>17163</v>
      </c>
      <c r="BG10" s="43">
        <f>'BAR BB| Open rates'!BG10*0.82+25</f>
        <v>15522.999999999998</v>
      </c>
      <c r="BH10" s="43">
        <f>'BAR BB| Open rates'!BH10*0.82+25</f>
        <v>15522.999999999998</v>
      </c>
      <c r="BI10" s="43">
        <f>'BAR BB| Open rates'!BI10*0.82+25</f>
        <v>14703</v>
      </c>
      <c r="BJ10" s="43">
        <f>'BAR BB| Open rates'!BJ10*0.82+25</f>
        <v>15522.999999999998</v>
      </c>
      <c r="BK10" s="43">
        <f>'BAR BB| Open rates'!BK10*0.82+25</f>
        <v>14703</v>
      </c>
      <c r="BL10" s="43">
        <f>'BAR BB| Open rates'!BL10*0.82+25</f>
        <v>15522.999999999998</v>
      </c>
    </row>
    <row r="11" spans="1:64"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row>
    <row r="12" spans="1:64" s="36" customFormat="1" ht="12" customHeight="1" x14ac:dyDescent="0.2">
      <c r="A12" s="237">
        <v>1</v>
      </c>
      <c r="B12" s="43">
        <f>'BAR BB| Open rates'!B12*0.82+25</f>
        <v>30119</v>
      </c>
      <c r="C12" s="43">
        <f>'BAR BB| Open rates'!C12*0.82+25</f>
        <v>26839</v>
      </c>
      <c r="D12" s="43">
        <f>'BAR BB| Open rates'!D12*0.82+25</f>
        <v>26839</v>
      </c>
      <c r="E12" s="43">
        <f>'BAR BB| Open rates'!E12*0.82+25</f>
        <v>30119</v>
      </c>
      <c r="F12" s="43">
        <f>'BAR BB| Open rates'!F12*0.82+25</f>
        <v>26839</v>
      </c>
      <c r="G12" s="43">
        <f>'BAR BB| Open rates'!G12*0.82+25</f>
        <v>26839</v>
      </c>
      <c r="H12" s="43">
        <f>'BAR BB| Open rates'!H12*0.82+25</f>
        <v>21099</v>
      </c>
      <c r="I12" s="43">
        <f>'BAR BB| Open rates'!I12*0.82+25</f>
        <v>19295</v>
      </c>
      <c r="J12" s="43">
        <f>'BAR BB| Open rates'!J12*0.82+25</f>
        <v>17901</v>
      </c>
      <c r="K12" s="43">
        <f>'BAR BB| Open rates'!K12*0.82+25</f>
        <v>16260.999999999998</v>
      </c>
      <c r="L12" s="43">
        <f>'BAR BB| Open rates'!L12*0.82+25</f>
        <v>17901</v>
      </c>
      <c r="M12" s="43">
        <f>'BAR BB| Open rates'!M12*0.82+25</f>
        <v>16260.999999999998</v>
      </c>
      <c r="N12" s="43">
        <f>'BAR BB| Open rates'!N12*0.82+25</f>
        <v>17901</v>
      </c>
      <c r="O12" s="43">
        <f>'BAR BB| Open rates'!O12*0.82+25</f>
        <v>16260.999999999998</v>
      </c>
      <c r="P12" s="43">
        <f>'BAR BB| Open rates'!P12*0.82+25</f>
        <v>17901</v>
      </c>
      <c r="Q12" s="43">
        <f>'BAR BB| Open rates'!Q12*0.82+25</f>
        <v>16260.999999999998</v>
      </c>
      <c r="R12" s="43">
        <f>'BAR BB| Open rates'!R12*0.82+25</f>
        <v>16260.999999999998</v>
      </c>
      <c r="S12" s="43">
        <f>'BAR BB| Open rates'!S12*0.82+25</f>
        <v>17901</v>
      </c>
      <c r="T12" s="43">
        <f>'BAR BB| Open rates'!T12*0.82+25</f>
        <v>16260.999999999998</v>
      </c>
      <c r="U12" s="43">
        <f>'BAR BB| Open rates'!U12*0.82+25</f>
        <v>17901</v>
      </c>
      <c r="V12" s="43">
        <f>'BAR BB| Open rates'!V12*0.82+25</f>
        <v>17901</v>
      </c>
      <c r="W12" s="43">
        <f>'BAR BB| Open rates'!W12*0.82+25</f>
        <v>21099</v>
      </c>
      <c r="X12" s="43">
        <f>'BAR BB| Open rates'!X12*0.82+25</f>
        <v>26839</v>
      </c>
      <c r="Y12" s="43">
        <f>'BAR BB| Open rates'!Y12*0.82+25</f>
        <v>65543</v>
      </c>
      <c r="Z12" s="43">
        <f>'BAR BB| Open rates'!Z12*0.82+25</f>
        <v>81861</v>
      </c>
      <c r="AA12" s="43">
        <f>'BAR BB| Open rates'!AA12*0.82+25</f>
        <v>90061</v>
      </c>
      <c r="AB12" s="43">
        <f>'BAR BB| Open rates'!AB12*0.82+25</f>
        <v>98343</v>
      </c>
      <c r="AC12" s="43">
        <f>'BAR BB| Open rates'!AC12*0.82+25</f>
        <v>92275</v>
      </c>
      <c r="AD12" s="43">
        <f>'BAR BB| Open rates'!AD12*0.82+25</f>
        <v>90061</v>
      </c>
      <c r="AE12" s="43">
        <f>'BAR BB| Open rates'!AE12*0.82+25</f>
        <v>64640.999999999993</v>
      </c>
      <c r="AF12" s="43">
        <f>'BAR BB| Open rates'!AF12*0.82+25</f>
        <v>56441</v>
      </c>
      <c r="AG12" s="43">
        <f>'BAR BB| Open rates'!AG12*0.82+25</f>
        <v>26101</v>
      </c>
      <c r="AH12" s="43">
        <f>'BAR BB| Open rates'!AH12*0.82+25</f>
        <v>30201</v>
      </c>
      <c r="AI12" s="43">
        <f>'BAR BB| Open rates'!AI12*0.82+25</f>
        <v>28561</v>
      </c>
      <c r="AJ12" s="43">
        <f>'BAR BB| Open rates'!AJ12*0.82+25</f>
        <v>26101</v>
      </c>
      <c r="AK12" s="43">
        <f>'BAR BB| Open rates'!AK12*0.82+25</f>
        <v>28561</v>
      </c>
      <c r="AL12" s="43">
        <f>'BAR BB| Open rates'!AL12*0.82+25</f>
        <v>26101</v>
      </c>
      <c r="AM12" s="43">
        <f>'BAR BB| Open rates'!AM12*0.82+25</f>
        <v>28561</v>
      </c>
      <c r="AN12" s="43">
        <f>'BAR BB| Open rates'!AN12*0.82+25</f>
        <v>34301</v>
      </c>
      <c r="AO12" s="43">
        <f>'BAR BB| Open rates'!AO12*0.82+25</f>
        <v>36761</v>
      </c>
      <c r="AP12" s="43">
        <f>'BAR BB| Open rates'!AP12*0.82+25</f>
        <v>37007</v>
      </c>
      <c r="AQ12" s="43">
        <f>'BAR BB| Open rates'!AQ12*0.82+25</f>
        <v>37007</v>
      </c>
      <c r="AR12" s="43">
        <f>'BAR BB| Open rates'!AR12*0.82+25</f>
        <v>39385</v>
      </c>
      <c r="AS12" s="43">
        <f>'BAR BB| Open rates'!AS12*0.82+25</f>
        <v>37007</v>
      </c>
      <c r="AT12" s="43">
        <f>'BAR BB| Open rates'!AT12*0.82+25</f>
        <v>39385</v>
      </c>
      <c r="AU12" s="43">
        <f>'BAR BB| Open rates'!AU12*0.82+25</f>
        <v>37007</v>
      </c>
      <c r="AV12" s="43">
        <f>'BAR BB| Open rates'!AV12*0.82+25</f>
        <v>55129</v>
      </c>
      <c r="AW12" s="43">
        <f>'BAR BB| Open rates'!AW12*0.82+25</f>
        <v>45535</v>
      </c>
      <c r="AX12" s="43">
        <f>'BAR BB| Open rates'!AX12*0.82+25</f>
        <v>30119</v>
      </c>
      <c r="AY12" s="43">
        <f>'BAR BB| Open rates'!AY12*0.82+25</f>
        <v>26839</v>
      </c>
      <c r="AZ12" s="43">
        <f>'BAR BB| Open rates'!AZ12*0.82+25</f>
        <v>30119</v>
      </c>
      <c r="BA12" s="43">
        <f>'BAR BB| Open rates'!BA12*0.82+25</f>
        <v>22739</v>
      </c>
      <c r="BB12" s="43">
        <f>'BAR BB| Open rates'!BB12*0.82+25</f>
        <v>21099</v>
      </c>
      <c r="BC12" s="43">
        <f>'BAR BB| Open rates'!BC12*0.82+25</f>
        <v>22739</v>
      </c>
      <c r="BD12" s="43">
        <f>'BAR BB| Open rates'!BD12*0.82+25</f>
        <v>21099</v>
      </c>
      <c r="BE12" s="43">
        <f>'BAR BB| Open rates'!BE12*0.82+25</f>
        <v>19295</v>
      </c>
      <c r="BF12" s="43">
        <f>'BAR BB| Open rates'!BF12*0.82+25</f>
        <v>17901</v>
      </c>
      <c r="BG12" s="43">
        <f>'BAR BB| Open rates'!BG12*0.82+25</f>
        <v>16260.999999999998</v>
      </c>
      <c r="BH12" s="43">
        <f>'BAR BB| Open rates'!BH12*0.82+25</f>
        <v>16260.999999999998</v>
      </c>
      <c r="BI12" s="43">
        <f>'BAR BB| Open rates'!BI12*0.82+25</f>
        <v>15440.999999999998</v>
      </c>
      <c r="BJ12" s="43">
        <f>'BAR BB| Open rates'!BJ12*0.82+25</f>
        <v>16260.999999999998</v>
      </c>
      <c r="BK12" s="43">
        <f>'BAR BB| Open rates'!BK12*0.82+25</f>
        <v>15440.999999999998</v>
      </c>
      <c r="BL12" s="43">
        <f>'BAR BB| Open rates'!BL12*0.82+25</f>
        <v>16260.999999999998</v>
      </c>
    </row>
    <row r="13" spans="1:64" s="36" customFormat="1" ht="12" customHeight="1" x14ac:dyDescent="0.2">
      <c r="A13" s="237">
        <v>2</v>
      </c>
      <c r="B13" s="43">
        <f>'BAR BB| Open rates'!B13*0.82+25</f>
        <v>32168.999999999996</v>
      </c>
      <c r="C13" s="43">
        <f>'BAR BB| Open rates'!C13*0.82+25</f>
        <v>28889</v>
      </c>
      <c r="D13" s="43">
        <f>'BAR BB| Open rates'!D13*0.82+25</f>
        <v>28889</v>
      </c>
      <c r="E13" s="43">
        <f>'BAR BB| Open rates'!E13*0.82+25</f>
        <v>32168.999999999996</v>
      </c>
      <c r="F13" s="43">
        <f>'BAR BB| Open rates'!F13*0.82+25</f>
        <v>28889</v>
      </c>
      <c r="G13" s="43">
        <f>'BAR BB| Open rates'!G13*0.82+25</f>
        <v>28889</v>
      </c>
      <c r="H13" s="43">
        <f>'BAR BB| Open rates'!H13*0.82+25</f>
        <v>23149</v>
      </c>
      <c r="I13" s="43">
        <f>'BAR BB| Open rates'!I13*0.82+25</f>
        <v>21345</v>
      </c>
      <c r="J13" s="43">
        <f>'BAR BB| Open rates'!J13*0.82+25</f>
        <v>19951</v>
      </c>
      <c r="K13" s="43">
        <f>'BAR BB| Open rates'!K13*0.82+25</f>
        <v>18311</v>
      </c>
      <c r="L13" s="43">
        <f>'BAR BB| Open rates'!L13*0.82+25</f>
        <v>19951</v>
      </c>
      <c r="M13" s="43">
        <f>'BAR BB| Open rates'!M13*0.82+25</f>
        <v>18311</v>
      </c>
      <c r="N13" s="43">
        <f>'BAR BB| Open rates'!N13*0.82+25</f>
        <v>19951</v>
      </c>
      <c r="O13" s="43">
        <f>'BAR BB| Open rates'!O13*0.82+25</f>
        <v>18311</v>
      </c>
      <c r="P13" s="43">
        <f>'BAR BB| Open rates'!P13*0.82+25</f>
        <v>19951</v>
      </c>
      <c r="Q13" s="43">
        <f>'BAR BB| Open rates'!Q13*0.82+25</f>
        <v>18311</v>
      </c>
      <c r="R13" s="43">
        <f>'BAR BB| Open rates'!R13*0.82+25</f>
        <v>18311</v>
      </c>
      <c r="S13" s="43">
        <f>'BAR BB| Open rates'!S13*0.82+25</f>
        <v>19951</v>
      </c>
      <c r="T13" s="43">
        <f>'BAR BB| Open rates'!T13*0.82+25</f>
        <v>18311</v>
      </c>
      <c r="U13" s="43">
        <f>'BAR BB| Open rates'!U13*0.82+25</f>
        <v>19951</v>
      </c>
      <c r="V13" s="43">
        <f>'BAR BB| Open rates'!V13*0.82+25</f>
        <v>19951</v>
      </c>
      <c r="W13" s="43">
        <f>'BAR BB| Open rates'!W13*0.82+25</f>
        <v>23149</v>
      </c>
      <c r="X13" s="43">
        <f>'BAR BB| Open rates'!X13*0.82+25</f>
        <v>28889</v>
      </c>
      <c r="Y13" s="43">
        <f>'BAR BB| Open rates'!Y13*0.82+25</f>
        <v>68003</v>
      </c>
      <c r="Z13" s="43">
        <f>'BAR BB| Open rates'!Z13*0.82+25</f>
        <v>84321</v>
      </c>
      <c r="AA13" s="43">
        <f>'BAR BB| Open rates'!AA13*0.82+25</f>
        <v>92521</v>
      </c>
      <c r="AB13" s="43">
        <f>'BAR BB| Open rates'!AB13*0.82+25</f>
        <v>100803</v>
      </c>
      <c r="AC13" s="43">
        <f>'BAR BB| Open rates'!AC13*0.82+25</f>
        <v>94735</v>
      </c>
      <c r="AD13" s="43">
        <f>'BAR BB| Open rates'!AD13*0.82+25</f>
        <v>92521</v>
      </c>
      <c r="AE13" s="43">
        <f>'BAR BB| Open rates'!AE13*0.82+25</f>
        <v>67101</v>
      </c>
      <c r="AF13" s="43">
        <f>'BAR BB| Open rates'!AF13*0.82+25</f>
        <v>58901</v>
      </c>
      <c r="AG13" s="43">
        <f>'BAR BB| Open rates'!AG13*0.82+25</f>
        <v>28561</v>
      </c>
      <c r="AH13" s="43">
        <f>'BAR BB| Open rates'!AH13*0.82+25</f>
        <v>32660.999999999996</v>
      </c>
      <c r="AI13" s="43">
        <f>'BAR BB| Open rates'!AI13*0.82+25</f>
        <v>31020.999999999996</v>
      </c>
      <c r="AJ13" s="43">
        <f>'BAR BB| Open rates'!AJ13*0.82+25</f>
        <v>28561</v>
      </c>
      <c r="AK13" s="43">
        <f>'BAR BB| Open rates'!AK13*0.82+25</f>
        <v>31020.999999999996</v>
      </c>
      <c r="AL13" s="43">
        <f>'BAR BB| Open rates'!AL13*0.82+25</f>
        <v>28561</v>
      </c>
      <c r="AM13" s="43">
        <f>'BAR BB| Open rates'!AM13*0.82+25</f>
        <v>31020.999999999996</v>
      </c>
      <c r="AN13" s="43">
        <f>'BAR BB| Open rates'!AN13*0.82+25</f>
        <v>36761</v>
      </c>
      <c r="AO13" s="43">
        <f>'BAR BB| Open rates'!AO13*0.82+25</f>
        <v>39221</v>
      </c>
      <c r="AP13" s="43">
        <f>'BAR BB| Open rates'!AP13*0.82+25</f>
        <v>39467</v>
      </c>
      <c r="AQ13" s="43">
        <f>'BAR BB| Open rates'!AQ13*0.82+25</f>
        <v>39467</v>
      </c>
      <c r="AR13" s="43">
        <f>'BAR BB| Open rates'!AR13*0.82+25</f>
        <v>41845</v>
      </c>
      <c r="AS13" s="43">
        <f>'BAR BB| Open rates'!AS13*0.82+25</f>
        <v>39467</v>
      </c>
      <c r="AT13" s="43">
        <f>'BAR BB| Open rates'!AT13*0.82+25</f>
        <v>41845</v>
      </c>
      <c r="AU13" s="43">
        <f>'BAR BB| Open rates'!AU13*0.82+25</f>
        <v>39467</v>
      </c>
      <c r="AV13" s="43">
        <f>'BAR BB| Open rates'!AV13*0.82+25</f>
        <v>57589</v>
      </c>
      <c r="AW13" s="43">
        <f>'BAR BB| Open rates'!AW13*0.82+25</f>
        <v>47995</v>
      </c>
      <c r="AX13" s="43">
        <f>'BAR BB| Open rates'!AX13*0.82+25</f>
        <v>32578.999999999996</v>
      </c>
      <c r="AY13" s="43">
        <f>'BAR BB| Open rates'!AY13*0.82+25</f>
        <v>29299</v>
      </c>
      <c r="AZ13" s="43">
        <f>'BAR BB| Open rates'!AZ13*0.82+25</f>
        <v>32578.999999999996</v>
      </c>
      <c r="BA13" s="43">
        <f>'BAR BB| Open rates'!BA13*0.82+25</f>
        <v>25199</v>
      </c>
      <c r="BB13" s="43">
        <f>'BAR BB| Open rates'!BB13*0.82+25</f>
        <v>23559</v>
      </c>
      <c r="BC13" s="43">
        <f>'BAR BB| Open rates'!BC13*0.82+25</f>
        <v>25199</v>
      </c>
      <c r="BD13" s="43">
        <f>'BAR BB| Open rates'!BD13*0.82+25</f>
        <v>23559</v>
      </c>
      <c r="BE13" s="43">
        <f>'BAR BB| Open rates'!BE13*0.82+25</f>
        <v>21755</v>
      </c>
      <c r="BF13" s="43">
        <f>'BAR BB| Open rates'!BF13*0.82+25</f>
        <v>20361</v>
      </c>
      <c r="BG13" s="43">
        <f>'BAR BB| Open rates'!BG13*0.82+25</f>
        <v>18721</v>
      </c>
      <c r="BH13" s="43">
        <f>'BAR BB| Open rates'!BH13*0.82+25</f>
        <v>18721</v>
      </c>
      <c r="BI13" s="43">
        <f>'BAR BB| Open rates'!BI13*0.82+25</f>
        <v>17901</v>
      </c>
      <c r="BJ13" s="43">
        <f>'BAR BB| Open rates'!BJ13*0.82+25</f>
        <v>18721</v>
      </c>
      <c r="BK13" s="43">
        <f>'BAR BB| Open rates'!BK13*0.82+25</f>
        <v>17901</v>
      </c>
      <c r="BL13" s="43">
        <f>'BAR BB| Open rates'!BL13*0.82+25</f>
        <v>18721</v>
      </c>
    </row>
    <row r="14" spans="1:64"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row>
    <row r="15" spans="1:64" s="36" customFormat="1" ht="12" customHeight="1" x14ac:dyDescent="0.2">
      <c r="A15" s="237">
        <v>1</v>
      </c>
      <c r="B15" s="43">
        <f>'BAR BB| Open rates'!B15*0.82+25</f>
        <v>35859</v>
      </c>
      <c r="C15" s="43">
        <f>'BAR BB| Open rates'!C15*0.82+25</f>
        <v>32578.999999999996</v>
      </c>
      <c r="D15" s="43">
        <f>'BAR BB| Open rates'!D15*0.82+25</f>
        <v>32578.999999999996</v>
      </c>
      <c r="E15" s="43">
        <f>'BAR BB| Open rates'!E15*0.82+25</f>
        <v>35859</v>
      </c>
      <c r="F15" s="43">
        <f>'BAR BB| Open rates'!F15*0.82+25</f>
        <v>32578.999999999996</v>
      </c>
      <c r="G15" s="43">
        <f>'BAR BB| Open rates'!G15*0.82+25</f>
        <v>32578.999999999996</v>
      </c>
      <c r="H15" s="43">
        <f>'BAR BB| Open rates'!H15*0.82+25</f>
        <v>26839</v>
      </c>
      <c r="I15" s="43">
        <f>'BAR BB| Open rates'!I15*0.82+25</f>
        <v>25035</v>
      </c>
      <c r="J15" s="43">
        <f>'BAR BB| Open rates'!J15*0.82+25</f>
        <v>23641</v>
      </c>
      <c r="K15" s="43">
        <f>'BAR BB| Open rates'!K15*0.82+25</f>
        <v>22001</v>
      </c>
      <c r="L15" s="43">
        <f>'BAR BB| Open rates'!L15*0.82+25</f>
        <v>23641</v>
      </c>
      <c r="M15" s="43">
        <f>'BAR BB| Open rates'!M15*0.82+25</f>
        <v>22001</v>
      </c>
      <c r="N15" s="43">
        <f>'BAR BB| Open rates'!N15*0.82+25</f>
        <v>23641</v>
      </c>
      <c r="O15" s="43">
        <f>'BAR BB| Open rates'!O15*0.82+25</f>
        <v>22001</v>
      </c>
      <c r="P15" s="43">
        <f>'BAR BB| Open rates'!P15*0.82+25</f>
        <v>23641</v>
      </c>
      <c r="Q15" s="43">
        <f>'BAR BB| Open rates'!Q15*0.82+25</f>
        <v>22001</v>
      </c>
      <c r="R15" s="43">
        <f>'BAR BB| Open rates'!R15*0.82+25</f>
        <v>22001</v>
      </c>
      <c r="S15" s="43">
        <f>'BAR BB| Open rates'!S15*0.82+25</f>
        <v>23641</v>
      </c>
      <c r="T15" s="43">
        <f>'BAR BB| Open rates'!T15*0.82+25</f>
        <v>22001</v>
      </c>
      <c r="U15" s="43">
        <f>'BAR BB| Open rates'!U15*0.82+25</f>
        <v>23641</v>
      </c>
      <c r="V15" s="43">
        <f>'BAR BB| Open rates'!V15*0.82+25</f>
        <v>23641</v>
      </c>
      <c r="W15" s="43">
        <f>'BAR BB| Open rates'!W15*0.82+25</f>
        <v>26839</v>
      </c>
      <c r="X15" s="43">
        <f>'BAR BB| Open rates'!X15*0.82+25</f>
        <v>32578.999999999996</v>
      </c>
      <c r="Y15" s="43">
        <f>'BAR BB| Open rates'!Y15*0.82+25</f>
        <v>90143</v>
      </c>
      <c r="Z15" s="43">
        <f>'BAR BB| Open rates'!Z15*0.82+25</f>
        <v>106461</v>
      </c>
      <c r="AA15" s="43">
        <f>'BAR BB| Open rates'!AA15*0.82+25</f>
        <v>114661</v>
      </c>
      <c r="AB15" s="43">
        <f>'BAR BB| Open rates'!AB15*0.82+25</f>
        <v>122942.99999999999</v>
      </c>
      <c r="AC15" s="43">
        <f>'BAR BB| Open rates'!AC15*0.82+25</f>
        <v>116875</v>
      </c>
      <c r="AD15" s="43">
        <f>'BAR BB| Open rates'!AD15*0.82+25</f>
        <v>114661</v>
      </c>
      <c r="AE15" s="43">
        <f>'BAR BB| Open rates'!AE15*0.82+25</f>
        <v>68659</v>
      </c>
      <c r="AF15" s="43">
        <f>'BAR BB| Open rates'!AF15*0.82+25</f>
        <v>60459</v>
      </c>
      <c r="AG15" s="43">
        <f>'BAR BB| Open rates'!AG15*0.82+25</f>
        <v>30119</v>
      </c>
      <c r="AH15" s="43">
        <f>'BAR BB| Open rates'!AH15*0.82+25</f>
        <v>34219</v>
      </c>
      <c r="AI15" s="43">
        <f>'BAR BB| Open rates'!AI15*0.82+25</f>
        <v>32578.999999999996</v>
      </c>
      <c r="AJ15" s="43">
        <f>'BAR BB| Open rates'!AJ15*0.82+25</f>
        <v>30119</v>
      </c>
      <c r="AK15" s="43">
        <f>'BAR BB| Open rates'!AK15*0.82+25</f>
        <v>32578.999999999996</v>
      </c>
      <c r="AL15" s="43">
        <f>'BAR BB| Open rates'!AL15*0.82+25</f>
        <v>30119</v>
      </c>
      <c r="AM15" s="43">
        <f>'BAR BB| Open rates'!AM15*0.82+25</f>
        <v>32578.999999999996</v>
      </c>
      <c r="AN15" s="43">
        <f>'BAR BB| Open rates'!AN15*0.82+25</f>
        <v>38319</v>
      </c>
      <c r="AO15" s="43">
        <f>'BAR BB| Open rates'!AO15*0.82+25</f>
        <v>40779</v>
      </c>
      <c r="AP15" s="43">
        <f>'BAR BB| Open rates'!AP15*0.82+25</f>
        <v>46027</v>
      </c>
      <c r="AQ15" s="43">
        <f>'BAR BB| Open rates'!AQ15*0.82+25</f>
        <v>46027</v>
      </c>
      <c r="AR15" s="43">
        <f>'BAR BB| Open rates'!AR15*0.82+25</f>
        <v>48405</v>
      </c>
      <c r="AS15" s="43">
        <f>'BAR BB| Open rates'!AS15*0.82+25</f>
        <v>46027</v>
      </c>
      <c r="AT15" s="43">
        <f>'BAR BB| Open rates'!AT15*0.82+25</f>
        <v>48405</v>
      </c>
      <c r="AU15" s="43">
        <f>'BAR BB| Open rates'!AU15*0.82+25</f>
        <v>46027</v>
      </c>
      <c r="AV15" s="43">
        <f>'BAR BB| Open rates'!AV15*0.82+25</f>
        <v>59475</v>
      </c>
      <c r="AW15" s="43">
        <f>'BAR BB| Open rates'!AW15*0.82+25</f>
        <v>51275</v>
      </c>
      <c r="AX15" s="43">
        <f>'BAR BB| Open rates'!AX15*0.82+25</f>
        <v>35859</v>
      </c>
      <c r="AY15" s="43">
        <f>'BAR BB| Open rates'!AY15*0.82+25</f>
        <v>32578.999999999996</v>
      </c>
      <c r="AZ15" s="43">
        <f>'BAR BB| Open rates'!AZ15*0.82+25</f>
        <v>35859</v>
      </c>
      <c r="BA15" s="43">
        <f>'BAR BB| Open rates'!BA15*0.82+25</f>
        <v>28479</v>
      </c>
      <c r="BB15" s="43">
        <f>'BAR BB| Open rates'!BB15*0.82+25</f>
        <v>26839</v>
      </c>
      <c r="BC15" s="43">
        <f>'BAR BB| Open rates'!BC15*0.82+25</f>
        <v>28479</v>
      </c>
      <c r="BD15" s="43">
        <f>'BAR BB| Open rates'!BD15*0.82+25</f>
        <v>26839</v>
      </c>
      <c r="BE15" s="43">
        <f>'BAR BB| Open rates'!BE15*0.82+25</f>
        <v>25035</v>
      </c>
      <c r="BF15" s="43">
        <f>'BAR BB| Open rates'!BF15*0.82+25</f>
        <v>23641</v>
      </c>
      <c r="BG15" s="43">
        <f>'BAR BB| Open rates'!BG15*0.82+25</f>
        <v>22001</v>
      </c>
      <c r="BH15" s="43">
        <f>'BAR BB| Open rates'!BH15*0.82+25</f>
        <v>22001</v>
      </c>
      <c r="BI15" s="43">
        <f>'BAR BB| Open rates'!BI15*0.82+25</f>
        <v>21181</v>
      </c>
      <c r="BJ15" s="43">
        <f>'BAR BB| Open rates'!BJ15*0.82+25</f>
        <v>22001</v>
      </c>
      <c r="BK15" s="43">
        <f>'BAR BB| Open rates'!BK15*0.82+25</f>
        <v>21181</v>
      </c>
      <c r="BL15" s="43">
        <f>'BAR BB| Open rates'!BL15*0.82+25</f>
        <v>22001</v>
      </c>
    </row>
    <row r="16" spans="1:64" s="36" customFormat="1" ht="12" customHeight="1" x14ac:dyDescent="0.2">
      <c r="A16" s="237">
        <v>2</v>
      </c>
      <c r="B16" s="43">
        <f>'BAR BB| Open rates'!B16*0.82+25</f>
        <v>37909</v>
      </c>
      <c r="C16" s="43">
        <f>'BAR BB| Open rates'!C16*0.82+25</f>
        <v>34629</v>
      </c>
      <c r="D16" s="43">
        <f>'BAR BB| Open rates'!D16*0.82+25</f>
        <v>34629</v>
      </c>
      <c r="E16" s="43">
        <f>'BAR BB| Open rates'!E16*0.82+25</f>
        <v>37909</v>
      </c>
      <c r="F16" s="43">
        <f>'BAR BB| Open rates'!F16*0.82+25</f>
        <v>34629</v>
      </c>
      <c r="G16" s="43">
        <f>'BAR BB| Open rates'!G16*0.82+25</f>
        <v>34629</v>
      </c>
      <c r="H16" s="43">
        <f>'BAR BB| Open rates'!H16*0.82+25</f>
        <v>28889</v>
      </c>
      <c r="I16" s="43">
        <f>'BAR BB| Open rates'!I16*0.82+25</f>
        <v>27085</v>
      </c>
      <c r="J16" s="43">
        <f>'BAR BB| Open rates'!J16*0.82+25</f>
        <v>25691</v>
      </c>
      <c r="K16" s="43">
        <f>'BAR BB| Open rates'!K16*0.82+25</f>
        <v>24051</v>
      </c>
      <c r="L16" s="43">
        <f>'BAR BB| Open rates'!L16*0.82+25</f>
        <v>25691</v>
      </c>
      <c r="M16" s="43">
        <f>'BAR BB| Open rates'!M16*0.82+25</f>
        <v>24051</v>
      </c>
      <c r="N16" s="43">
        <f>'BAR BB| Open rates'!N16*0.82+25</f>
        <v>25691</v>
      </c>
      <c r="O16" s="43">
        <f>'BAR BB| Open rates'!O16*0.82+25</f>
        <v>24051</v>
      </c>
      <c r="P16" s="43">
        <f>'BAR BB| Open rates'!P16*0.82+25</f>
        <v>25691</v>
      </c>
      <c r="Q16" s="43">
        <f>'BAR BB| Open rates'!Q16*0.82+25</f>
        <v>24051</v>
      </c>
      <c r="R16" s="43">
        <f>'BAR BB| Open rates'!R16*0.82+25</f>
        <v>24051</v>
      </c>
      <c r="S16" s="43">
        <f>'BAR BB| Open rates'!S16*0.82+25</f>
        <v>25691</v>
      </c>
      <c r="T16" s="43">
        <f>'BAR BB| Open rates'!T16*0.82+25</f>
        <v>24051</v>
      </c>
      <c r="U16" s="43">
        <f>'BAR BB| Open rates'!U16*0.82+25</f>
        <v>25691</v>
      </c>
      <c r="V16" s="43">
        <f>'BAR BB| Open rates'!V16*0.82+25</f>
        <v>25691</v>
      </c>
      <c r="W16" s="43">
        <f>'BAR BB| Open rates'!W16*0.82+25</f>
        <v>28889</v>
      </c>
      <c r="X16" s="43">
        <f>'BAR BB| Open rates'!X16*0.82+25</f>
        <v>34629</v>
      </c>
      <c r="Y16" s="43">
        <f>'BAR BB| Open rates'!Y16*0.82+25</f>
        <v>92603</v>
      </c>
      <c r="Z16" s="43">
        <f>'BAR BB| Open rates'!Z16*0.82+25</f>
        <v>108921</v>
      </c>
      <c r="AA16" s="43">
        <f>'BAR BB| Open rates'!AA16*0.82+25</f>
        <v>117121</v>
      </c>
      <c r="AB16" s="43">
        <f>'BAR BB| Open rates'!AB16*0.82+25</f>
        <v>125402.99999999999</v>
      </c>
      <c r="AC16" s="43">
        <f>'BAR BB| Open rates'!AC16*0.82+25</f>
        <v>119335</v>
      </c>
      <c r="AD16" s="43">
        <f>'BAR BB| Open rates'!AD16*0.82+25</f>
        <v>117121</v>
      </c>
      <c r="AE16" s="43">
        <f>'BAR BB| Open rates'!AE16*0.82+25</f>
        <v>71119</v>
      </c>
      <c r="AF16" s="43">
        <f>'BAR BB| Open rates'!AF16*0.82+25</f>
        <v>62918.999999999993</v>
      </c>
      <c r="AG16" s="43">
        <f>'BAR BB| Open rates'!AG16*0.82+25</f>
        <v>32578.999999999996</v>
      </c>
      <c r="AH16" s="43">
        <f>'BAR BB| Open rates'!AH16*0.82+25</f>
        <v>36679</v>
      </c>
      <c r="AI16" s="43">
        <f>'BAR BB| Open rates'!AI16*0.82+25</f>
        <v>35039</v>
      </c>
      <c r="AJ16" s="43">
        <f>'BAR BB| Open rates'!AJ16*0.82+25</f>
        <v>32578.999999999996</v>
      </c>
      <c r="AK16" s="43">
        <f>'BAR BB| Open rates'!AK16*0.82+25</f>
        <v>35039</v>
      </c>
      <c r="AL16" s="43">
        <f>'BAR BB| Open rates'!AL16*0.82+25</f>
        <v>32578.999999999996</v>
      </c>
      <c r="AM16" s="43">
        <f>'BAR BB| Open rates'!AM16*0.82+25</f>
        <v>35039</v>
      </c>
      <c r="AN16" s="43">
        <f>'BAR BB| Open rates'!AN16*0.82+25</f>
        <v>40779</v>
      </c>
      <c r="AO16" s="43">
        <f>'BAR BB| Open rates'!AO16*0.82+25</f>
        <v>43239</v>
      </c>
      <c r="AP16" s="43">
        <f>'BAR BB| Open rates'!AP16*0.82+25</f>
        <v>48487</v>
      </c>
      <c r="AQ16" s="43">
        <f>'BAR BB| Open rates'!AQ16*0.82+25</f>
        <v>48487</v>
      </c>
      <c r="AR16" s="43">
        <f>'BAR BB| Open rates'!AR16*0.82+25</f>
        <v>50865</v>
      </c>
      <c r="AS16" s="43">
        <f>'BAR BB| Open rates'!AS16*0.82+25</f>
        <v>48487</v>
      </c>
      <c r="AT16" s="43">
        <f>'BAR BB| Open rates'!AT16*0.82+25</f>
        <v>50865</v>
      </c>
      <c r="AU16" s="43">
        <f>'BAR BB| Open rates'!AU16*0.82+25</f>
        <v>48487</v>
      </c>
      <c r="AV16" s="43">
        <f>'BAR BB| Open rates'!AV16*0.82+25</f>
        <v>61934.999999999993</v>
      </c>
      <c r="AW16" s="43">
        <f>'BAR BB| Open rates'!AW16*0.82+25</f>
        <v>53735</v>
      </c>
      <c r="AX16" s="43">
        <f>'BAR BB| Open rates'!AX16*0.82+25</f>
        <v>38319</v>
      </c>
      <c r="AY16" s="43">
        <f>'BAR BB| Open rates'!AY16*0.82+25</f>
        <v>35039</v>
      </c>
      <c r="AZ16" s="43">
        <f>'BAR BB| Open rates'!AZ16*0.82+25</f>
        <v>38319</v>
      </c>
      <c r="BA16" s="43">
        <f>'BAR BB| Open rates'!BA16*0.82+25</f>
        <v>30938.999999999996</v>
      </c>
      <c r="BB16" s="43">
        <f>'BAR BB| Open rates'!BB16*0.82+25</f>
        <v>29299</v>
      </c>
      <c r="BC16" s="43">
        <f>'BAR BB| Open rates'!BC16*0.82+25</f>
        <v>30938.999999999996</v>
      </c>
      <c r="BD16" s="43">
        <f>'BAR BB| Open rates'!BD16*0.82+25</f>
        <v>29299</v>
      </c>
      <c r="BE16" s="43">
        <f>'BAR BB| Open rates'!BE16*0.82+25</f>
        <v>27495</v>
      </c>
      <c r="BF16" s="43">
        <f>'BAR BB| Open rates'!BF16*0.82+25</f>
        <v>26101</v>
      </c>
      <c r="BG16" s="43">
        <f>'BAR BB| Open rates'!BG16*0.82+25</f>
        <v>24461</v>
      </c>
      <c r="BH16" s="43">
        <f>'BAR BB| Open rates'!BH16*0.82+25</f>
        <v>24461</v>
      </c>
      <c r="BI16" s="43">
        <f>'BAR BB| Open rates'!BI16*0.82+25</f>
        <v>23641</v>
      </c>
      <c r="BJ16" s="43">
        <f>'BAR BB| Open rates'!BJ16*0.82+25</f>
        <v>24461</v>
      </c>
      <c r="BK16" s="43">
        <f>'BAR BB| Open rates'!BK16*0.82+25</f>
        <v>23641</v>
      </c>
      <c r="BL16" s="43">
        <f>'BAR BB| Open rates'!BL16*0.82+25</f>
        <v>24461</v>
      </c>
    </row>
    <row r="17" spans="1:64"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row>
    <row r="18" spans="1:64" s="36" customFormat="1" ht="12" customHeight="1" x14ac:dyDescent="0.2">
      <c r="A18" s="237">
        <v>1</v>
      </c>
      <c r="B18" s="43">
        <f>'BAR BB| Open rates'!B18*0.82+25</f>
        <v>32660.999999999996</v>
      </c>
      <c r="C18" s="43">
        <f>'BAR BB| Open rates'!C18*0.82+25</f>
        <v>29381</v>
      </c>
      <c r="D18" s="43">
        <f>'BAR BB| Open rates'!D18*0.82+25</f>
        <v>29381</v>
      </c>
      <c r="E18" s="43">
        <f>'BAR BB| Open rates'!E18*0.82+25</f>
        <v>32660.999999999996</v>
      </c>
      <c r="F18" s="43">
        <f>'BAR BB| Open rates'!F18*0.82+25</f>
        <v>29381</v>
      </c>
      <c r="G18" s="43">
        <f>'BAR BB| Open rates'!G18*0.82+25</f>
        <v>29381</v>
      </c>
      <c r="H18" s="43">
        <f>'BAR BB| Open rates'!H18*0.82+25</f>
        <v>23641</v>
      </c>
      <c r="I18" s="43">
        <f>'BAR BB| Open rates'!I18*0.82+25</f>
        <v>21837</v>
      </c>
      <c r="J18" s="43">
        <f>'BAR BB| Open rates'!J18*0.82+25</f>
        <v>20443</v>
      </c>
      <c r="K18" s="43">
        <f>'BAR BB| Open rates'!K18*0.82+25</f>
        <v>18803</v>
      </c>
      <c r="L18" s="43">
        <f>'BAR BB| Open rates'!L18*0.82+25</f>
        <v>20443</v>
      </c>
      <c r="M18" s="43">
        <f>'BAR BB| Open rates'!M18*0.82+25</f>
        <v>18803</v>
      </c>
      <c r="N18" s="43">
        <f>'BAR BB| Open rates'!N18*0.82+25</f>
        <v>20443</v>
      </c>
      <c r="O18" s="43">
        <f>'BAR BB| Open rates'!O18*0.82+25</f>
        <v>18803</v>
      </c>
      <c r="P18" s="43">
        <f>'BAR BB| Open rates'!P18*0.82+25</f>
        <v>20443</v>
      </c>
      <c r="Q18" s="43">
        <f>'BAR BB| Open rates'!Q18*0.82+25</f>
        <v>18803</v>
      </c>
      <c r="R18" s="43">
        <f>'BAR BB| Open rates'!R18*0.82+25</f>
        <v>18803</v>
      </c>
      <c r="S18" s="43">
        <f>'BAR BB| Open rates'!S18*0.82+25</f>
        <v>20443</v>
      </c>
      <c r="T18" s="43">
        <f>'BAR BB| Open rates'!T18*0.82+25</f>
        <v>18803</v>
      </c>
      <c r="U18" s="43">
        <f>'BAR BB| Open rates'!U18*0.82+25</f>
        <v>20443</v>
      </c>
      <c r="V18" s="43">
        <f>'BAR BB| Open rates'!V18*0.82+25</f>
        <v>20443</v>
      </c>
      <c r="W18" s="43">
        <f>'BAR BB| Open rates'!W18*0.82+25</f>
        <v>23641</v>
      </c>
      <c r="X18" s="43">
        <f>'BAR BB| Open rates'!X18*0.82+25</f>
        <v>29381</v>
      </c>
      <c r="Y18" s="43">
        <f>'BAR BB| Open rates'!Y18*0.82+25</f>
        <v>90963</v>
      </c>
      <c r="Z18" s="43">
        <f>'BAR BB| Open rates'!Z18*0.82+25</f>
        <v>107281</v>
      </c>
      <c r="AA18" s="43">
        <f>'BAR BB| Open rates'!AA18*0.82+25</f>
        <v>115481</v>
      </c>
      <c r="AB18" s="43">
        <f>'BAR BB| Open rates'!AB18*0.82+25</f>
        <v>123762.99999999999</v>
      </c>
      <c r="AC18" s="43">
        <f>'BAR BB| Open rates'!AC18*0.82+25</f>
        <v>117695</v>
      </c>
      <c r="AD18" s="43">
        <f>'BAR BB| Open rates'!AD18*0.82+25</f>
        <v>115481</v>
      </c>
      <c r="AE18" s="43">
        <f>'BAR BB| Open rates'!AE18*0.82+25</f>
        <v>68741</v>
      </c>
      <c r="AF18" s="43">
        <f>'BAR BB| Open rates'!AF18*0.82+25</f>
        <v>60541</v>
      </c>
      <c r="AG18" s="43">
        <f>'BAR BB| Open rates'!AG18*0.82+25</f>
        <v>30201</v>
      </c>
      <c r="AH18" s="43">
        <f>'BAR BB| Open rates'!AH18*0.82+25</f>
        <v>34301</v>
      </c>
      <c r="AI18" s="43">
        <f>'BAR BB| Open rates'!AI18*0.82+25</f>
        <v>32660.999999999996</v>
      </c>
      <c r="AJ18" s="43">
        <f>'BAR BB| Open rates'!AJ18*0.82+25</f>
        <v>30201</v>
      </c>
      <c r="AK18" s="43">
        <f>'BAR BB| Open rates'!AK18*0.82+25</f>
        <v>32660.999999999996</v>
      </c>
      <c r="AL18" s="43">
        <f>'BAR BB| Open rates'!AL18*0.82+25</f>
        <v>30201</v>
      </c>
      <c r="AM18" s="43">
        <f>'BAR BB| Open rates'!AM18*0.82+25</f>
        <v>32660.999999999996</v>
      </c>
      <c r="AN18" s="43">
        <f>'BAR BB| Open rates'!AN18*0.82+25</f>
        <v>38401</v>
      </c>
      <c r="AO18" s="43">
        <f>'BAR BB| Open rates'!AO18*0.82+25</f>
        <v>40861</v>
      </c>
      <c r="AP18" s="43">
        <f>'BAR BB| Open rates'!AP18*0.82+25</f>
        <v>46191</v>
      </c>
      <c r="AQ18" s="43">
        <f>'BAR BB| Open rates'!AQ18*0.82+25</f>
        <v>46191</v>
      </c>
      <c r="AR18" s="43">
        <f>'BAR BB| Open rates'!AR18*0.82+25</f>
        <v>48569</v>
      </c>
      <c r="AS18" s="43">
        <f>'BAR BB| Open rates'!AS18*0.82+25</f>
        <v>46191</v>
      </c>
      <c r="AT18" s="43">
        <f>'BAR BB| Open rates'!AT18*0.82+25</f>
        <v>48569</v>
      </c>
      <c r="AU18" s="43">
        <f>'BAR BB| Open rates'!AU18*0.82+25</f>
        <v>46191</v>
      </c>
      <c r="AV18" s="43">
        <f>'BAR BB| Open rates'!AV18*0.82+25</f>
        <v>59967</v>
      </c>
      <c r="AW18" s="43">
        <f>'BAR BB| Open rates'!AW18*0.82+25</f>
        <v>51357</v>
      </c>
      <c r="AX18" s="43">
        <f>'BAR BB| Open rates'!AX18*0.82+25</f>
        <v>35941</v>
      </c>
      <c r="AY18" s="43">
        <f>'BAR BB| Open rates'!AY18*0.82+25</f>
        <v>32660.999999999996</v>
      </c>
      <c r="AZ18" s="43">
        <f>'BAR BB| Open rates'!AZ18*0.82+25</f>
        <v>35941</v>
      </c>
      <c r="BA18" s="43">
        <f>'BAR BB| Open rates'!BA18*0.82+25</f>
        <v>28561</v>
      </c>
      <c r="BB18" s="43">
        <f>'BAR BB| Open rates'!BB18*0.82+25</f>
        <v>26921</v>
      </c>
      <c r="BC18" s="43">
        <f>'BAR BB| Open rates'!BC18*0.82+25</f>
        <v>28561</v>
      </c>
      <c r="BD18" s="43">
        <f>'BAR BB| Open rates'!BD18*0.82+25</f>
        <v>26921</v>
      </c>
      <c r="BE18" s="43">
        <f>'BAR BB| Open rates'!BE18*0.82+25</f>
        <v>25117</v>
      </c>
      <c r="BF18" s="43">
        <f>'BAR BB| Open rates'!BF18*0.82+25</f>
        <v>23723</v>
      </c>
      <c r="BG18" s="43">
        <f>'BAR BB| Open rates'!BG18*0.82+25</f>
        <v>22083</v>
      </c>
      <c r="BH18" s="43">
        <f>'BAR BB| Open rates'!BH18*0.82+25</f>
        <v>22083</v>
      </c>
      <c r="BI18" s="43">
        <f>'BAR BB| Open rates'!BI18*0.82+25</f>
        <v>21263</v>
      </c>
      <c r="BJ18" s="43">
        <f>'BAR BB| Open rates'!BJ18*0.82+25</f>
        <v>22083</v>
      </c>
      <c r="BK18" s="43">
        <f>'BAR BB| Open rates'!BK18*0.82+25</f>
        <v>21263</v>
      </c>
      <c r="BL18" s="43">
        <f>'BAR BB| Open rates'!BL18*0.82+25</f>
        <v>22083</v>
      </c>
    </row>
    <row r="19" spans="1:64" s="36" customFormat="1" ht="12" customHeight="1" x14ac:dyDescent="0.2">
      <c r="A19" s="237">
        <v>2</v>
      </c>
      <c r="B19" s="43">
        <f>'BAR BB| Open rates'!B19*0.82+25</f>
        <v>34711</v>
      </c>
      <c r="C19" s="43">
        <f>'BAR BB| Open rates'!C19*0.82+25</f>
        <v>31430.999999999996</v>
      </c>
      <c r="D19" s="43">
        <f>'BAR BB| Open rates'!D19*0.82+25</f>
        <v>31430.999999999996</v>
      </c>
      <c r="E19" s="43">
        <f>'BAR BB| Open rates'!E19*0.82+25</f>
        <v>34711</v>
      </c>
      <c r="F19" s="43">
        <f>'BAR BB| Open rates'!F19*0.82+25</f>
        <v>31430.999999999996</v>
      </c>
      <c r="G19" s="43">
        <f>'BAR BB| Open rates'!G19*0.82+25</f>
        <v>31430.999999999996</v>
      </c>
      <c r="H19" s="43">
        <f>'BAR BB| Open rates'!H19*0.82+25</f>
        <v>25691</v>
      </c>
      <c r="I19" s="43">
        <f>'BAR BB| Open rates'!I19*0.82+25</f>
        <v>23887</v>
      </c>
      <c r="J19" s="43">
        <f>'BAR BB| Open rates'!J19*0.82+25</f>
        <v>22493</v>
      </c>
      <c r="K19" s="43">
        <f>'BAR BB| Open rates'!K19*0.82+25</f>
        <v>20853</v>
      </c>
      <c r="L19" s="43">
        <f>'BAR BB| Open rates'!L19*0.82+25</f>
        <v>22493</v>
      </c>
      <c r="M19" s="43">
        <f>'BAR BB| Open rates'!M19*0.82+25</f>
        <v>20853</v>
      </c>
      <c r="N19" s="43">
        <f>'BAR BB| Open rates'!N19*0.82+25</f>
        <v>22493</v>
      </c>
      <c r="O19" s="43">
        <f>'BAR BB| Open rates'!O19*0.82+25</f>
        <v>20853</v>
      </c>
      <c r="P19" s="43">
        <f>'BAR BB| Open rates'!P19*0.82+25</f>
        <v>22493</v>
      </c>
      <c r="Q19" s="43">
        <f>'BAR BB| Open rates'!Q19*0.82+25</f>
        <v>20853</v>
      </c>
      <c r="R19" s="43">
        <f>'BAR BB| Open rates'!R19*0.82+25</f>
        <v>20853</v>
      </c>
      <c r="S19" s="43">
        <f>'BAR BB| Open rates'!S19*0.82+25</f>
        <v>22493</v>
      </c>
      <c r="T19" s="43">
        <f>'BAR BB| Open rates'!T19*0.82+25</f>
        <v>20853</v>
      </c>
      <c r="U19" s="43">
        <f>'BAR BB| Open rates'!U19*0.82+25</f>
        <v>22493</v>
      </c>
      <c r="V19" s="43">
        <f>'BAR BB| Open rates'!V19*0.82+25</f>
        <v>22493</v>
      </c>
      <c r="W19" s="43">
        <f>'BAR BB| Open rates'!W19*0.82+25</f>
        <v>25691</v>
      </c>
      <c r="X19" s="43">
        <f>'BAR BB| Open rates'!X19*0.82+25</f>
        <v>31430.999999999996</v>
      </c>
      <c r="Y19" s="43">
        <f>'BAR BB| Open rates'!Y19*0.82+25</f>
        <v>93423</v>
      </c>
      <c r="Z19" s="43">
        <f>'BAR BB| Open rates'!Z19*0.82+25</f>
        <v>109741</v>
      </c>
      <c r="AA19" s="43">
        <f>'BAR BB| Open rates'!AA19*0.82+25</f>
        <v>117941</v>
      </c>
      <c r="AB19" s="43">
        <f>'BAR BB| Open rates'!AB19*0.82+25</f>
        <v>126222.99999999999</v>
      </c>
      <c r="AC19" s="43">
        <f>'BAR BB| Open rates'!AC19*0.82+25</f>
        <v>120155</v>
      </c>
      <c r="AD19" s="43">
        <f>'BAR BB| Open rates'!AD19*0.82+25</f>
        <v>117941</v>
      </c>
      <c r="AE19" s="43">
        <f>'BAR BB| Open rates'!AE19*0.82+25</f>
        <v>71201</v>
      </c>
      <c r="AF19" s="43">
        <f>'BAR BB| Open rates'!AF19*0.82+25</f>
        <v>63000.999999999993</v>
      </c>
      <c r="AG19" s="43">
        <f>'BAR BB| Open rates'!AG19*0.82+25</f>
        <v>32660.999999999996</v>
      </c>
      <c r="AH19" s="43">
        <f>'BAR BB| Open rates'!AH19*0.82+25</f>
        <v>36761</v>
      </c>
      <c r="AI19" s="43">
        <f>'BAR BB| Open rates'!AI19*0.82+25</f>
        <v>35121</v>
      </c>
      <c r="AJ19" s="43">
        <f>'BAR BB| Open rates'!AJ19*0.82+25</f>
        <v>32660.999999999996</v>
      </c>
      <c r="AK19" s="43">
        <f>'BAR BB| Open rates'!AK19*0.82+25</f>
        <v>35121</v>
      </c>
      <c r="AL19" s="43">
        <f>'BAR BB| Open rates'!AL19*0.82+25</f>
        <v>32660.999999999996</v>
      </c>
      <c r="AM19" s="43">
        <f>'BAR BB| Open rates'!AM19*0.82+25</f>
        <v>35121</v>
      </c>
      <c r="AN19" s="43">
        <f>'BAR BB| Open rates'!AN19*0.82+25</f>
        <v>40861</v>
      </c>
      <c r="AO19" s="43">
        <f>'BAR BB| Open rates'!AO19*0.82+25</f>
        <v>43321</v>
      </c>
      <c r="AP19" s="43">
        <f>'BAR BB| Open rates'!AP19*0.82+25</f>
        <v>48651</v>
      </c>
      <c r="AQ19" s="43">
        <f>'BAR BB| Open rates'!AQ19*0.82+25</f>
        <v>48651</v>
      </c>
      <c r="AR19" s="43">
        <f>'BAR BB| Open rates'!AR19*0.82+25</f>
        <v>51029</v>
      </c>
      <c r="AS19" s="43">
        <f>'BAR BB| Open rates'!AS19*0.82+25</f>
        <v>48651</v>
      </c>
      <c r="AT19" s="43">
        <f>'BAR BB| Open rates'!AT19*0.82+25</f>
        <v>51029</v>
      </c>
      <c r="AU19" s="43">
        <f>'BAR BB| Open rates'!AU19*0.82+25</f>
        <v>48651</v>
      </c>
      <c r="AV19" s="43">
        <f>'BAR BB| Open rates'!AV19*0.82+25</f>
        <v>62426.999999999993</v>
      </c>
      <c r="AW19" s="43">
        <f>'BAR BB| Open rates'!AW19*0.82+25</f>
        <v>53817</v>
      </c>
      <c r="AX19" s="43">
        <f>'BAR BB| Open rates'!AX19*0.82+25</f>
        <v>38401</v>
      </c>
      <c r="AY19" s="43">
        <f>'BAR BB| Open rates'!AY19*0.82+25</f>
        <v>35121</v>
      </c>
      <c r="AZ19" s="43">
        <f>'BAR BB| Open rates'!AZ19*0.82+25</f>
        <v>38401</v>
      </c>
      <c r="BA19" s="43">
        <f>'BAR BB| Open rates'!BA19*0.82+25</f>
        <v>31020.999999999996</v>
      </c>
      <c r="BB19" s="43">
        <f>'BAR BB| Open rates'!BB19*0.82+25</f>
        <v>29381</v>
      </c>
      <c r="BC19" s="43">
        <f>'BAR BB| Open rates'!BC19*0.82+25</f>
        <v>31020.999999999996</v>
      </c>
      <c r="BD19" s="43">
        <f>'BAR BB| Open rates'!BD19*0.82+25</f>
        <v>29381</v>
      </c>
      <c r="BE19" s="43">
        <f>'BAR BB| Open rates'!BE19*0.82+25</f>
        <v>27577</v>
      </c>
      <c r="BF19" s="43">
        <f>'BAR BB| Open rates'!BF19*0.82+25</f>
        <v>26183</v>
      </c>
      <c r="BG19" s="43">
        <f>'BAR BB| Open rates'!BG19*0.82+25</f>
        <v>24543</v>
      </c>
      <c r="BH19" s="43">
        <f>'BAR BB| Open rates'!BH19*0.82+25</f>
        <v>24543</v>
      </c>
      <c r="BI19" s="43">
        <f>'BAR BB| Open rates'!BI19*0.82+25</f>
        <v>23723</v>
      </c>
      <c r="BJ19" s="43">
        <f>'BAR BB| Open rates'!BJ19*0.82+25</f>
        <v>24543</v>
      </c>
      <c r="BK19" s="43">
        <f>'BAR BB| Open rates'!BK19*0.82+25</f>
        <v>23723</v>
      </c>
      <c r="BL19" s="43">
        <f>'BAR BB| Open rates'!BL19*0.82+25</f>
        <v>24543</v>
      </c>
    </row>
    <row r="20" spans="1:64"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row>
    <row r="21" spans="1:64" s="36" customFormat="1" ht="12" customHeight="1" x14ac:dyDescent="0.2">
      <c r="A21" s="237">
        <v>1</v>
      </c>
      <c r="B21" s="43">
        <f>'BAR BB| Open rates'!B21*0.82+25</f>
        <v>35859</v>
      </c>
      <c r="C21" s="43">
        <f>'BAR BB| Open rates'!C21*0.82+25</f>
        <v>32578.999999999996</v>
      </c>
      <c r="D21" s="43">
        <f>'BAR BB| Open rates'!D21*0.82+25</f>
        <v>32578.999999999996</v>
      </c>
      <c r="E21" s="43">
        <f>'BAR BB| Open rates'!E21*0.82+25</f>
        <v>35859</v>
      </c>
      <c r="F21" s="43">
        <f>'BAR BB| Open rates'!F21*0.82+25</f>
        <v>32578.999999999996</v>
      </c>
      <c r="G21" s="43">
        <f>'BAR BB| Open rates'!G21*0.82+25</f>
        <v>32578.999999999996</v>
      </c>
      <c r="H21" s="43">
        <f>'BAR BB| Open rates'!H21*0.82+25</f>
        <v>26839</v>
      </c>
      <c r="I21" s="43">
        <f>'BAR BB| Open rates'!I21*0.82+25</f>
        <v>25035</v>
      </c>
      <c r="J21" s="43">
        <f>'BAR BB| Open rates'!J21*0.82+25</f>
        <v>23641</v>
      </c>
      <c r="K21" s="43">
        <f>'BAR BB| Open rates'!K21*0.82+25</f>
        <v>22001</v>
      </c>
      <c r="L21" s="43">
        <f>'BAR BB| Open rates'!L21*0.82+25</f>
        <v>23641</v>
      </c>
      <c r="M21" s="43">
        <f>'BAR BB| Open rates'!M21*0.82+25</f>
        <v>22001</v>
      </c>
      <c r="N21" s="43">
        <f>'BAR BB| Open rates'!N21*0.82+25</f>
        <v>23641</v>
      </c>
      <c r="O21" s="43">
        <f>'BAR BB| Open rates'!O21*0.82+25</f>
        <v>22001</v>
      </c>
      <c r="P21" s="43">
        <f>'BAR BB| Open rates'!P21*0.82+25</f>
        <v>23641</v>
      </c>
      <c r="Q21" s="43">
        <f>'BAR BB| Open rates'!Q21*0.82+25</f>
        <v>22001</v>
      </c>
      <c r="R21" s="43">
        <f>'BAR BB| Open rates'!R21*0.82+25</f>
        <v>22001</v>
      </c>
      <c r="S21" s="43">
        <f>'BAR BB| Open rates'!S21*0.82+25</f>
        <v>23641</v>
      </c>
      <c r="T21" s="43">
        <f>'BAR BB| Open rates'!T21*0.82+25</f>
        <v>22001</v>
      </c>
      <c r="U21" s="43">
        <f>'BAR BB| Open rates'!U21*0.82+25</f>
        <v>23641</v>
      </c>
      <c r="V21" s="43">
        <f>'BAR BB| Open rates'!V21*0.82+25</f>
        <v>23641</v>
      </c>
      <c r="W21" s="43">
        <f>'BAR BB| Open rates'!W21*0.82+25</f>
        <v>26839</v>
      </c>
      <c r="X21" s="43">
        <f>'BAR BB| Open rates'!X21*0.82+25</f>
        <v>32578.999999999996</v>
      </c>
      <c r="Y21" s="43">
        <f>'BAR BB| Open rates'!Y21*0.82+25</f>
        <v>91783</v>
      </c>
      <c r="Z21" s="43">
        <f>'BAR BB| Open rates'!Z21*0.82+25</f>
        <v>108101</v>
      </c>
      <c r="AA21" s="43">
        <f>'BAR BB| Open rates'!AA21*0.82+25</f>
        <v>116301</v>
      </c>
      <c r="AB21" s="43">
        <f>'BAR BB| Open rates'!AB21*0.82+25</f>
        <v>124582.99999999999</v>
      </c>
      <c r="AC21" s="43">
        <f>'BAR BB| Open rates'!AC21*0.82+25</f>
        <v>118515</v>
      </c>
      <c r="AD21" s="43">
        <f>'BAR BB| Open rates'!AD21*0.82+25</f>
        <v>116301</v>
      </c>
      <c r="AE21" s="43">
        <f>'BAR BB| Open rates'!AE21*0.82+25</f>
        <v>70299</v>
      </c>
      <c r="AF21" s="43">
        <f>'BAR BB| Open rates'!AF21*0.82+25</f>
        <v>62098.999999999993</v>
      </c>
      <c r="AG21" s="43">
        <f>'BAR BB| Open rates'!AG21*0.82+25</f>
        <v>31758.999999999996</v>
      </c>
      <c r="AH21" s="43">
        <f>'BAR BB| Open rates'!AH21*0.82+25</f>
        <v>35859</v>
      </c>
      <c r="AI21" s="43">
        <f>'BAR BB| Open rates'!AI21*0.82+25</f>
        <v>34219</v>
      </c>
      <c r="AJ21" s="43">
        <f>'BAR BB| Open rates'!AJ21*0.82+25</f>
        <v>31758.999999999996</v>
      </c>
      <c r="AK21" s="43">
        <f>'BAR BB| Open rates'!AK21*0.82+25</f>
        <v>34219</v>
      </c>
      <c r="AL21" s="43">
        <f>'BAR BB| Open rates'!AL21*0.82+25</f>
        <v>31758.999999999996</v>
      </c>
      <c r="AM21" s="43">
        <f>'BAR BB| Open rates'!AM21*0.82+25</f>
        <v>34219</v>
      </c>
      <c r="AN21" s="43">
        <f>'BAR BB| Open rates'!AN21*0.82+25</f>
        <v>39959</v>
      </c>
      <c r="AO21" s="43">
        <f>'BAR BB| Open rates'!AO21*0.82+25</f>
        <v>42419</v>
      </c>
      <c r="AP21" s="43">
        <f>'BAR BB| Open rates'!AP21*0.82+25</f>
        <v>47339</v>
      </c>
      <c r="AQ21" s="43">
        <f>'BAR BB| Open rates'!AQ21*0.82+25</f>
        <v>47339</v>
      </c>
      <c r="AR21" s="43">
        <f>'BAR BB| Open rates'!AR21*0.82+25</f>
        <v>49717</v>
      </c>
      <c r="AS21" s="43">
        <f>'BAR BB| Open rates'!AS21*0.82+25</f>
        <v>47339</v>
      </c>
      <c r="AT21" s="43">
        <f>'BAR BB| Open rates'!AT21*0.82+25</f>
        <v>49717</v>
      </c>
      <c r="AU21" s="43">
        <f>'BAR BB| Open rates'!AU21*0.82+25</f>
        <v>47339</v>
      </c>
      <c r="AV21" s="43">
        <f>'BAR BB| Open rates'!AV21*0.82+25</f>
        <v>61606.999999999993</v>
      </c>
      <c r="AW21" s="43">
        <f>'BAR BB| Open rates'!AW21*0.82+25</f>
        <v>52915</v>
      </c>
      <c r="AX21" s="43">
        <f>'BAR BB| Open rates'!AX21*0.82+25</f>
        <v>37499</v>
      </c>
      <c r="AY21" s="43">
        <f>'BAR BB| Open rates'!AY21*0.82+25</f>
        <v>34219</v>
      </c>
      <c r="AZ21" s="43">
        <f>'BAR BB| Open rates'!AZ21*0.82+25</f>
        <v>37499</v>
      </c>
      <c r="BA21" s="43">
        <f>'BAR BB| Open rates'!BA21*0.82+25</f>
        <v>30119</v>
      </c>
      <c r="BB21" s="43">
        <f>'BAR BB| Open rates'!BB21*0.82+25</f>
        <v>28479</v>
      </c>
      <c r="BC21" s="43">
        <f>'BAR BB| Open rates'!BC21*0.82+25</f>
        <v>30119</v>
      </c>
      <c r="BD21" s="43">
        <f>'BAR BB| Open rates'!BD21*0.82+25</f>
        <v>28479</v>
      </c>
      <c r="BE21" s="43">
        <f>'BAR BB| Open rates'!BE21*0.82+25</f>
        <v>25035</v>
      </c>
      <c r="BF21" s="43">
        <f>'BAR BB| Open rates'!BF21*0.82+25</f>
        <v>23641</v>
      </c>
      <c r="BG21" s="43">
        <f>'BAR BB| Open rates'!BG21*0.82+25</f>
        <v>22001</v>
      </c>
      <c r="BH21" s="43">
        <f>'BAR BB| Open rates'!BH21*0.82+25</f>
        <v>22001</v>
      </c>
      <c r="BI21" s="43">
        <f>'BAR BB| Open rates'!BI21*0.82+25</f>
        <v>21181</v>
      </c>
      <c r="BJ21" s="43">
        <f>'BAR BB| Open rates'!BJ21*0.82+25</f>
        <v>22001</v>
      </c>
      <c r="BK21" s="43">
        <f>'BAR BB| Open rates'!BK21*0.82+25</f>
        <v>21181</v>
      </c>
      <c r="BL21" s="43">
        <f>'BAR BB| Open rates'!BL21*0.82+25</f>
        <v>22001</v>
      </c>
    </row>
    <row r="22" spans="1:64" s="36" customFormat="1" ht="12" customHeight="1" x14ac:dyDescent="0.2">
      <c r="A22" s="237">
        <v>2</v>
      </c>
      <c r="B22" s="43">
        <f>'BAR BB| Open rates'!B22*0.82+25</f>
        <v>37909</v>
      </c>
      <c r="C22" s="43">
        <f>'BAR BB| Open rates'!C22*0.82+25</f>
        <v>34629</v>
      </c>
      <c r="D22" s="43">
        <f>'BAR BB| Open rates'!D22*0.82+25</f>
        <v>34629</v>
      </c>
      <c r="E22" s="43">
        <f>'BAR BB| Open rates'!E22*0.82+25</f>
        <v>37909</v>
      </c>
      <c r="F22" s="43">
        <f>'BAR BB| Open rates'!F22*0.82+25</f>
        <v>34629</v>
      </c>
      <c r="G22" s="43">
        <f>'BAR BB| Open rates'!G22*0.82+25</f>
        <v>34629</v>
      </c>
      <c r="H22" s="43">
        <f>'BAR BB| Open rates'!H22*0.82+25</f>
        <v>28889</v>
      </c>
      <c r="I22" s="43">
        <f>'BAR BB| Open rates'!I22*0.82+25</f>
        <v>27085</v>
      </c>
      <c r="J22" s="43">
        <f>'BAR BB| Open rates'!J22*0.82+25</f>
        <v>25691</v>
      </c>
      <c r="K22" s="43">
        <f>'BAR BB| Open rates'!K22*0.82+25</f>
        <v>24051</v>
      </c>
      <c r="L22" s="43">
        <f>'BAR BB| Open rates'!L22*0.82+25</f>
        <v>25691</v>
      </c>
      <c r="M22" s="43">
        <f>'BAR BB| Open rates'!M22*0.82+25</f>
        <v>24051</v>
      </c>
      <c r="N22" s="43">
        <f>'BAR BB| Open rates'!N22*0.82+25</f>
        <v>25691</v>
      </c>
      <c r="O22" s="43">
        <f>'BAR BB| Open rates'!O22*0.82+25</f>
        <v>24051</v>
      </c>
      <c r="P22" s="43">
        <f>'BAR BB| Open rates'!P22*0.82+25</f>
        <v>25691</v>
      </c>
      <c r="Q22" s="43">
        <f>'BAR BB| Open rates'!Q22*0.82+25</f>
        <v>24051</v>
      </c>
      <c r="R22" s="43">
        <f>'BAR BB| Open rates'!R22*0.82+25</f>
        <v>24051</v>
      </c>
      <c r="S22" s="43">
        <f>'BAR BB| Open rates'!S22*0.82+25</f>
        <v>25691</v>
      </c>
      <c r="T22" s="43">
        <f>'BAR BB| Open rates'!T22*0.82+25</f>
        <v>24051</v>
      </c>
      <c r="U22" s="43">
        <f>'BAR BB| Open rates'!U22*0.82+25</f>
        <v>25691</v>
      </c>
      <c r="V22" s="43">
        <f>'BAR BB| Open rates'!V22*0.82+25</f>
        <v>25691</v>
      </c>
      <c r="W22" s="43">
        <f>'BAR BB| Open rates'!W22*0.82+25</f>
        <v>28889</v>
      </c>
      <c r="X22" s="43">
        <f>'BAR BB| Open rates'!X22*0.82+25</f>
        <v>34629</v>
      </c>
      <c r="Y22" s="43">
        <f>'BAR BB| Open rates'!Y22*0.82+25</f>
        <v>94243</v>
      </c>
      <c r="Z22" s="43">
        <f>'BAR BB| Open rates'!Z22*0.82+25</f>
        <v>110561</v>
      </c>
      <c r="AA22" s="43">
        <f>'BAR BB| Open rates'!AA22*0.82+25</f>
        <v>118761</v>
      </c>
      <c r="AB22" s="43">
        <f>'BAR BB| Open rates'!AB22*0.82+25</f>
        <v>127042.99999999999</v>
      </c>
      <c r="AC22" s="43">
        <f>'BAR BB| Open rates'!AC22*0.82+25</f>
        <v>120975</v>
      </c>
      <c r="AD22" s="43">
        <f>'BAR BB| Open rates'!AD22*0.82+25</f>
        <v>118761</v>
      </c>
      <c r="AE22" s="43">
        <f>'BAR BB| Open rates'!AE22*0.82+25</f>
        <v>72759</v>
      </c>
      <c r="AF22" s="43">
        <f>'BAR BB| Open rates'!AF22*0.82+25</f>
        <v>64558.999999999993</v>
      </c>
      <c r="AG22" s="43">
        <f>'BAR BB| Open rates'!AG22*0.82+25</f>
        <v>34219</v>
      </c>
      <c r="AH22" s="43">
        <f>'BAR BB| Open rates'!AH22*0.82+25</f>
        <v>38319</v>
      </c>
      <c r="AI22" s="43">
        <f>'BAR BB| Open rates'!AI22*0.82+25</f>
        <v>36679</v>
      </c>
      <c r="AJ22" s="43">
        <f>'BAR BB| Open rates'!AJ22*0.82+25</f>
        <v>34219</v>
      </c>
      <c r="AK22" s="43">
        <f>'BAR BB| Open rates'!AK22*0.82+25</f>
        <v>36679</v>
      </c>
      <c r="AL22" s="43">
        <f>'BAR BB| Open rates'!AL22*0.82+25</f>
        <v>34219</v>
      </c>
      <c r="AM22" s="43">
        <f>'BAR BB| Open rates'!AM22*0.82+25</f>
        <v>36679</v>
      </c>
      <c r="AN22" s="43">
        <f>'BAR BB| Open rates'!AN22*0.82+25</f>
        <v>42419</v>
      </c>
      <c r="AO22" s="43">
        <f>'BAR BB| Open rates'!AO22*0.82+25</f>
        <v>44879</v>
      </c>
      <c r="AP22" s="43">
        <f>'BAR BB| Open rates'!AP22*0.82+25</f>
        <v>49799</v>
      </c>
      <c r="AQ22" s="43">
        <f>'BAR BB| Open rates'!AQ22*0.82+25</f>
        <v>49799</v>
      </c>
      <c r="AR22" s="43">
        <f>'BAR BB| Open rates'!AR22*0.82+25</f>
        <v>52177</v>
      </c>
      <c r="AS22" s="43">
        <f>'BAR BB| Open rates'!AS22*0.82+25</f>
        <v>49799</v>
      </c>
      <c r="AT22" s="43">
        <f>'BAR BB| Open rates'!AT22*0.82+25</f>
        <v>52177</v>
      </c>
      <c r="AU22" s="43">
        <f>'BAR BB| Open rates'!AU22*0.82+25</f>
        <v>49799</v>
      </c>
      <c r="AV22" s="43">
        <f>'BAR BB| Open rates'!AV22*0.82+25</f>
        <v>64066.999999999993</v>
      </c>
      <c r="AW22" s="43">
        <f>'BAR BB| Open rates'!AW22*0.82+25</f>
        <v>55375</v>
      </c>
      <c r="AX22" s="43">
        <f>'BAR BB| Open rates'!AX22*0.82+25</f>
        <v>39959</v>
      </c>
      <c r="AY22" s="43">
        <f>'BAR BB| Open rates'!AY22*0.82+25</f>
        <v>36679</v>
      </c>
      <c r="AZ22" s="43">
        <f>'BAR BB| Open rates'!AZ22*0.82+25</f>
        <v>39959</v>
      </c>
      <c r="BA22" s="43">
        <f>'BAR BB| Open rates'!BA22*0.82+25</f>
        <v>32578.999999999996</v>
      </c>
      <c r="BB22" s="43">
        <f>'BAR BB| Open rates'!BB22*0.82+25</f>
        <v>30938.999999999996</v>
      </c>
      <c r="BC22" s="43">
        <f>'BAR BB| Open rates'!BC22*0.82+25</f>
        <v>32578.999999999996</v>
      </c>
      <c r="BD22" s="43">
        <f>'BAR BB| Open rates'!BD22*0.82+25</f>
        <v>30938.999999999996</v>
      </c>
      <c r="BE22" s="43">
        <f>'BAR BB| Open rates'!BE22*0.82+25</f>
        <v>27495</v>
      </c>
      <c r="BF22" s="43">
        <f>'BAR BB| Open rates'!BF22*0.82+25</f>
        <v>26101</v>
      </c>
      <c r="BG22" s="43">
        <f>'BAR BB| Open rates'!BG22*0.82+25</f>
        <v>24461</v>
      </c>
      <c r="BH22" s="43">
        <f>'BAR BB| Open rates'!BH22*0.82+25</f>
        <v>24461</v>
      </c>
      <c r="BI22" s="43">
        <f>'BAR BB| Open rates'!BI22*0.82+25</f>
        <v>23641</v>
      </c>
      <c r="BJ22" s="43">
        <f>'BAR BB| Open rates'!BJ22*0.82+25</f>
        <v>24461</v>
      </c>
      <c r="BK22" s="43">
        <f>'BAR BB| Open rates'!BK22*0.82+25</f>
        <v>23641</v>
      </c>
      <c r="BL22" s="43">
        <f>'BAR BB| Open rates'!BL22*0.82+25</f>
        <v>24461</v>
      </c>
    </row>
    <row r="23" spans="1:64"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64" s="36" customFormat="1" ht="12" customHeight="1" x14ac:dyDescent="0.2">
      <c r="A24" s="237">
        <v>1</v>
      </c>
      <c r="B24" s="43">
        <f>'BAR BB| Open rates'!B24*0.82+25</f>
        <v>44879</v>
      </c>
      <c r="C24" s="43">
        <f>'BAR BB| Open rates'!C24*0.82+25</f>
        <v>41599</v>
      </c>
      <c r="D24" s="43">
        <f>'BAR BB| Open rates'!D24*0.82+25</f>
        <v>41599</v>
      </c>
      <c r="E24" s="43">
        <f>'BAR BB| Open rates'!E24*0.82+25</f>
        <v>44879</v>
      </c>
      <c r="F24" s="43">
        <f>'BAR BB| Open rates'!F24*0.82+25</f>
        <v>41599</v>
      </c>
      <c r="G24" s="43">
        <f>'BAR BB| Open rates'!G24*0.82+25</f>
        <v>41599</v>
      </c>
      <c r="H24" s="43">
        <f>'BAR BB| Open rates'!H24*0.82+25</f>
        <v>35859</v>
      </c>
      <c r="I24" s="43">
        <f>'BAR BB| Open rates'!I24*0.82+25</f>
        <v>34055</v>
      </c>
      <c r="J24" s="43">
        <f>'BAR BB| Open rates'!J24*0.82+25</f>
        <v>32660.999999999996</v>
      </c>
      <c r="K24" s="43">
        <f>'BAR BB| Open rates'!K24*0.82+25</f>
        <v>31020.999999999996</v>
      </c>
      <c r="L24" s="43">
        <f>'BAR BB| Open rates'!L24*0.82+25</f>
        <v>32660.999999999996</v>
      </c>
      <c r="M24" s="43">
        <f>'BAR BB| Open rates'!M24*0.82+25</f>
        <v>31020.999999999996</v>
      </c>
      <c r="N24" s="43">
        <f>'BAR BB| Open rates'!N24*0.82+25</f>
        <v>32660.999999999996</v>
      </c>
      <c r="O24" s="43">
        <f>'BAR BB| Open rates'!O24*0.82+25</f>
        <v>31020.999999999996</v>
      </c>
      <c r="P24" s="43">
        <f>'BAR BB| Open rates'!P24*0.82+25</f>
        <v>32660.999999999996</v>
      </c>
      <c r="Q24" s="43">
        <f>'BAR BB| Open rates'!Q24*0.82+25</f>
        <v>31020.999999999996</v>
      </c>
      <c r="R24" s="43">
        <f>'BAR BB| Open rates'!R24*0.82+25</f>
        <v>31020.999999999996</v>
      </c>
      <c r="S24" s="43">
        <f>'BAR BB| Open rates'!S24*0.82+25</f>
        <v>32660.999999999996</v>
      </c>
      <c r="T24" s="43">
        <f>'BAR BB| Open rates'!T24*0.82+25</f>
        <v>31020.999999999996</v>
      </c>
      <c r="U24" s="43">
        <f>'BAR BB| Open rates'!U24*0.82+25</f>
        <v>32660.999999999996</v>
      </c>
      <c r="V24" s="43">
        <f>'BAR BB| Open rates'!V24*0.82+25</f>
        <v>32660.999999999996</v>
      </c>
      <c r="W24" s="43">
        <f>'BAR BB| Open rates'!W24*0.82+25</f>
        <v>35859</v>
      </c>
      <c r="X24" s="43">
        <f>'BAR BB| Open rates'!X24*0.82+25</f>
        <v>41599</v>
      </c>
      <c r="Y24" s="43">
        <f>'BAR BB| Open rates'!Y24*0.82+25</f>
        <v>147543</v>
      </c>
      <c r="Z24" s="43">
        <f>'BAR BB| Open rates'!Z24*0.82+25</f>
        <v>163861</v>
      </c>
      <c r="AA24" s="43">
        <f>'BAR BB| Open rates'!AA24*0.82+25</f>
        <v>172061</v>
      </c>
      <c r="AB24" s="43">
        <f>'BAR BB| Open rates'!AB24*0.82+25</f>
        <v>180343</v>
      </c>
      <c r="AC24" s="43">
        <f>'BAR BB| Open rates'!AC24*0.82+25</f>
        <v>174275</v>
      </c>
      <c r="AD24" s="43">
        <f>'BAR BB| Open rates'!AD24*0.82+25</f>
        <v>172061</v>
      </c>
      <c r="AE24" s="43">
        <f>'BAR BB| Open rates'!AE24*0.82+25</f>
        <v>82599</v>
      </c>
      <c r="AF24" s="43">
        <f>'BAR BB| Open rates'!AF24*0.82+25</f>
        <v>74399</v>
      </c>
      <c r="AG24" s="43">
        <f>'BAR BB| Open rates'!AG24*0.82+25</f>
        <v>44059</v>
      </c>
      <c r="AH24" s="43">
        <f>'BAR BB| Open rates'!AH24*0.82+25</f>
        <v>48159</v>
      </c>
      <c r="AI24" s="43">
        <f>'BAR BB| Open rates'!AI24*0.82+25</f>
        <v>46519</v>
      </c>
      <c r="AJ24" s="43">
        <f>'BAR BB| Open rates'!AJ24*0.82+25</f>
        <v>44059</v>
      </c>
      <c r="AK24" s="43">
        <f>'BAR BB| Open rates'!AK24*0.82+25</f>
        <v>46519</v>
      </c>
      <c r="AL24" s="43">
        <f>'BAR BB| Open rates'!AL24*0.82+25</f>
        <v>44059</v>
      </c>
      <c r="AM24" s="43">
        <f>'BAR BB| Open rates'!AM24*0.82+25</f>
        <v>46519</v>
      </c>
      <c r="AN24" s="43">
        <f>'BAR BB| Open rates'!AN24*0.82+25</f>
        <v>52259</v>
      </c>
      <c r="AO24" s="43">
        <f>'BAR BB| Open rates'!AO24*0.82+25</f>
        <v>54719</v>
      </c>
      <c r="AP24" s="43">
        <f>'BAR BB| Open rates'!AP24*0.82+25</f>
        <v>64558.999999999993</v>
      </c>
      <c r="AQ24" s="43">
        <f>'BAR BB| Open rates'!AQ24*0.82+25</f>
        <v>64558.999999999993</v>
      </c>
      <c r="AR24" s="43">
        <f>'BAR BB| Open rates'!AR24*0.82+25</f>
        <v>66937</v>
      </c>
      <c r="AS24" s="43">
        <f>'BAR BB| Open rates'!AS24*0.82+25</f>
        <v>64558.999999999993</v>
      </c>
      <c r="AT24" s="43">
        <f>'BAR BB| Open rates'!AT24*0.82+25</f>
        <v>66937</v>
      </c>
      <c r="AU24" s="43">
        <f>'BAR BB| Open rates'!AU24*0.82+25</f>
        <v>64558.999999999993</v>
      </c>
      <c r="AV24" s="43">
        <f>'BAR BB| Open rates'!AV24*0.82+25</f>
        <v>80467</v>
      </c>
      <c r="AW24" s="43">
        <f>'BAR BB| Open rates'!AW24*0.82+25</f>
        <v>65214.999999999993</v>
      </c>
      <c r="AX24" s="43">
        <f>'BAR BB| Open rates'!AX24*0.82+25</f>
        <v>49799</v>
      </c>
      <c r="AY24" s="43">
        <f>'BAR BB| Open rates'!AY24*0.82+25</f>
        <v>46519</v>
      </c>
      <c r="AZ24" s="43">
        <f>'BAR BB| Open rates'!AZ24*0.82+25</f>
        <v>49799</v>
      </c>
      <c r="BA24" s="43">
        <f>'BAR BB| Open rates'!BA24*0.82+25</f>
        <v>42419</v>
      </c>
      <c r="BB24" s="43">
        <f>'BAR BB| Open rates'!BB24*0.82+25</f>
        <v>40779</v>
      </c>
      <c r="BC24" s="43">
        <f>'BAR BB| Open rates'!BC24*0.82+25</f>
        <v>42419</v>
      </c>
      <c r="BD24" s="43">
        <f>'BAR BB| Open rates'!BD24*0.82+25</f>
        <v>40779</v>
      </c>
      <c r="BE24" s="43">
        <f>'BAR BB| Open rates'!BE24*0.82+25</f>
        <v>34055</v>
      </c>
      <c r="BF24" s="43">
        <f>'BAR BB| Open rates'!BF24*0.82+25</f>
        <v>32660.999999999996</v>
      </c>
      <c r="BG24" s="43">
        <f>'BAR BB| Open rates'!BG24*0.82+25</f>
        <v>31020.999999999996</v>
      </c>
      <c r="BH24" s="43">
        <f>'BAR BB| Open rates'!BH24*0.82+25</f>
        <v>31020.999999999996</v>
      </c>
      <c r="BI24" s="43">
        <f>'BAR BB| Open rates'!BI24*0.82+25</f>
        <v>30201</v>
      </c>
      <c r="BJ24" s="43">
        <f>'BAR BB| Open rates'!BJ24*0.82+25</f>
        <v>31020.999999999996</v>
      </c>
      <c r="BK24" s="43">
        <f>'BAR BB| Open rates'!BK24*0.82+25</f>
        <v>30201</v>
      </c>
      <c r="BL24" s="43">
        <f>'BAR BB| Open rates'!BL24*0.82+25</f>
        <v>31020.999999999996</v>
      </c>
    </row>
    <row r="25" spans="1:64" s="36" customFormat="1" ht="12" customHeight="1" x14ac:dyDescent="0.2">
      <c r="A25" s="237">
        <v>2</v>
      </c>
      <c r="B25" s="43">
        <f>'BAR BB| Open rates'!B25*0.82+25</f>
        <v>46929</v>
      </c>
      <c r="C25" s="43">
        <f>'BAR BB| Open rates'!C25*0.82+25</f>
        <v>43649</v>
      </c>
      <c r="D25" s="43">
        <f>'BAR BB| Open rates'!D25*0.82+25</f>
        <v>43649</v>
      </c>
      <c r="E25" s="43">
        <f>'BAR BB| Open rates'!E25*0.82+25</f>
        <v>46929</v>
      </c>
      <c r="F25" s="43">
        <f>'BAR BB| Open rates'!F25*0.82+25</f>
        <v>43649</v>
      </c>
      <c r="G25" s="43">
        <f>'BAR BB| Open rates'!G25*0.82+25</f>
        <v>43649</v>
      </c>
      <c r="H25" s="43">
        <f>'BAR BB| Open rates'!H25*0.82+25</f>
        <v>37909</v>
      </c>
      <c r="I25" s="43">
        <f>'BAR BB| Open rates'!I25*0.82+25</f>
        <v>36105</v>
      </c>
      <c r="J25" s="43">
        <f>'BAR BB| Open rates'!J25*0.82+25</f>
        <v>34711</v>
      </c>
      <c r="K25" s="43">
        <f>'BAR BB| Open rates'!K25*0.82+25</f>
        <v>33071</v>
      </c>
      <c r="L25" s="43">
        <f>'BAR BB| Open rates'!L25*0.82+25</f>
        <v>34711</v>
      </c>
      <c r="M25" s="43">
        <f>'BAR BB| Open rates'!M25*0.82+25</f>
        <v>33071</v>
      </c>
      <c r="N25" s="43">
        <f>'BAR BB| Open rates'!N25*0.82+25</f>
        <v>34711</v>
      </c>
      <c r="O25" s="43">
        <f>'BAR BB| Open rates'!O25*0.82+25</f>
        <v>33071</v>
      </c>
      <c r="P25" s="43">
        <f>'BAR BB| Open rates'!P25*0.82+25</f>
        <v>34711</v>
      </c>
      <c r="Q25" s="43">
        <f>'BAR BB| Open rates'!Q25*0.82+25</f>
        <v>33071</v>
      </c>
      <c r="R25" s="43">
        <f>'BAR BB| Open rates'!R25*0.82+25</f>
        <v>33071</v>
      </c>
      <c r="S25" s="43">
        <f>'BAR BB| Open rates'!S25*0.82+25</f>
        <v>34711</v>
      </c>
      <c r="T25" s="43">
        <f>'BAR BB| Open rates'!T25*0.82+25</f>
        <v>33071</v>
      </c>
      <c r="U25" s="43">
        <f>'BAR BB| Open rates'!U25*0.82+25</f>
        <v>34711</v>
      </c>
      <c r="V25" s="43">
        <f>'BAR BB| Open rates'!V25*0.82+25</f>
        <v>34711</v>
      </c>
      <c r="W25" s="43">
        <f>'BAR BB| Open rates'!W25*0.82+25</f>
        <v>37909</v>
      </c>
      <c r="X25" s="43">
        <f>'BAR BB| Open rates'!X25*0.82+25</f>
        <v>43649</v>
      </c>
      <c r="Y25" s="43">
        <f>'BAR BB| Open rates'!Y25*0.82+25</f>
        <v>150003</v>
      </c>
      <c r="Z25" s="43">
        <f>'BAR BB| Open rates'!Z25*0.82+25</f>
        <v>166321</v>
      </c>
      <c r="AA25" s="43">
        <f>'BAR BB| Open rates'!AA25*0.82+25</f>
        <v>174521</v>
      </c>
      <c r="AB25" s="43">
        <f>'BAR BB| Open rates'!AB25*0.82+25</f>
        <v>182803</v>
      </c>
      <c r="AC25" s="43">
        <f>'BAR BB| Open rates'!AC25*0.82+25</f>
        <v>176735</v>
      </c>
      <c r="AD25" s="43">
        <f>'BAR BB| Open rates'!AD25*0.82+25</f>
        <v>174521</v>
      </c>
      <c r="AE25" s="43">
        <f>'BAR BB| Open rates'!AE25*0.82+25</f>
        <v>85059</v>
      </c>
      <c r="AF25" s="43">
        <f>'BAR BB| Open rates'!AF25*0.82+25</f>
        <v>76859</v>
      </c>
      <c r="AG25" s="43">
        <f>'BAR BB| Open rates'!AG25*0.82+25</f>
        <v>46519</v>
      </c>
      <c r="AH25" s="43">
        <f>'BAR BB| Open rates'!AH25*0.82+25</f>
        <v>50619</v>
      </c>
      <c r="AI25" s="43">
        <f>'BAR BB| Open rates'!AI25*0.82+25</f>
        <v>48979</v>
      </c>
      <c r="AJ25" s="43">
        <f>'BAR BB| Open rates'!AJ25*0.82+25</f>
        <v>46519</v>
      </c>
      <c r="AK25" s="43">
        <f>'BAR BB| Open rates'!AK25*0.82+25</f>
        <v>48979</v>
      </c>
      <c r="AL25" s="43">
        <f>'BAR BB| Open rates'!AL25*0.82+25</f>
        <v>46519</v>
      </c>
      <c r="AM25" s="43">
        <f>'BAR BB| Open rates'!AM25*0.82+25</f>
        <v>48979</v>
      </c>
      <c r="AN25" s="43">
        <f>'BAR BB| Open rates'!AN25*0.82+25</f>
        <v>54719</v>
      </c>
      <c r="AO25" s="43">
        <f>'BAR BB| Open rates'!AO25*0.82+25</f>
        <v>57179</v>
      </c>
      <c r="AP25" s="43">
        <f>'BAR BB| Open rates'!AP25*0.82+25</f>
        <v>67019</v>
      </c>
      <c r="AQ25" s="43">
        <f>'BAR BB| Open rates'!AQ25*0.82+25</f>
        <v>67019</v>
      </c>
      <c r="AR25" s="43">
        <f>'BAR BB| Open rates'!AR25*0.82+25</f>
        <v>69397</v>
      </c>
      <c r="AS25" s="43">
        <f>'BAR BB| Open rates'!AS25*0.82+25</f>
        <v>67019</v>
      </c>
      <c r="AT25" s="43">
        <f>'BAR BB| Open rates'!AT25*0.82+25</f>
        <v>69397</v>
      </c>
      <c r="AU25" s="43">
        <f>'BAR BB| Open rates'!AU25*0.82+25</f>
        <v>67019</v>
      </c>
      <c r="AV25" s="43">
        <f>'BAR BB| Open rates'!AV25*0.82+25</f>
        <v>82927</v>
      </c>
      <c r="AW25" s="43">
        <f>'BAR BB| Open rates'!AW25*0.82+25</f>
        <v>67675</v>
      </c>
      <c r="AX25" s="43">
        <f>'BAR BB| Open rates'!AX25*0.82+25</f>
        <v>52259</v>
      </c>
      <c r="AY25" s="43">
        <f>'BAR BB| Open rates'!AY25*0.82+25</f>
        <v>48979</v>
      </c>
      <c r="AZ25" s="43">
        <f>'BAR BB| Open rates'!AZ25*0.82+25</f>
        <v>52259</v>
      </c>
      <c r="BA25" s="43">
        <f>'BAR BB| Open rates'!BA25*0.82+25</f>
        <v>44879</v>
      </c>
      <c r="BB25" s="43">
        <f>'BAR BB| Open rates'!BB25*0.82+25</f>
        <v>43239</v>
      </c>
      <c r="BC25" s="43">
        <f>'BAR BB| Open rates'!BC25*0.82+25</f>
        <v>44879</v>
      </c>
      <c r="BD25" s="43">
        <f>'BAR BB| Open rates'!BD25*0.82+25</f>
        <v>43239</v>
      </c>
      <c r="BE25" s="43">
        <f>'BAR BB| Open rates'!BE25*0.82+25</f>
        <v>36515</v>
      </c>
      <c r="BF25" s="43">
        <f>'BAR BB| Open rates'!BF25*0.82+25</f>
        <v>35121</v>
      </c>
      <c r="BG25" s="43">
        <f>'BAR BB| Open rates'!BG25*0.82+25</f>
        <v>33481</v>
      </c>
      <c r="BH25" s="43">
        <f>'BAR BB| Open rates'!BH25*0.82+25</f>
        <v>33481</v>
      </c>
      <c r="BI25" s="43">
        <f>'BAR BB| Open rates'!BI25*0.82+25</f>
        <v>32660.999999999996</v>
      </c>
      <c r="BJ25" s="43">
        <f>'BAR BB| Open rates'!BJ25*0.82+25</f>
        <v>33481</v>
      </c>
      <c r="BK25" s="43">
        <f>'BAR BB| Open rates'!BK25*0.82+25</f>
        <v>32660.999999999996</v>
      </c>
      <c r="BL25" s="43">
        <f>'BAR BB| Open rates'!BL25*0.82+25</f>
        <v>33481</v>
      </c>
    </row>
    <row r="26" spans="1:64" s="36" customFormat="1" ht="12" customHeight="1" x14ac:dyDescent="0.2">
      <c r="A26" s="237">
        <v>3</v>
      </c>
      <c r="B26" s="43">
        <f>'BAR BB| Open rates'!B26*0.82+25</f>
        <v>48979</v>
      </c>
      <c r="C26" s="43">
        <f>'BAR BB| Open rates'!C26*0.82+25</f>
        <v>45699</v>
      </c>
      <c r="D26" s="43">
        <f>'BAR BB| Open rates'!D26*0.82+25</f>
        <v>45699</v>
      </c>
      <c r="E26" s="43">
        <f>'BAR BB| Open rates'!E26*0.82+25</f>
        <v>48979</v>
      </c>
      <c r="F26" s="43">
        <f>'BAR BB| Open rates'!F26*0.82+25</f>
        <v>45699</v>
      </c>
      <c r="G26" s="43">
        <f>'BAR BB| Open rates'!G26*0.82+25</f>
        <v>45699</v>
      </c>
      <c r="H26" s="43">
        <f>'BAR BB| Open rates'!H26*0.82+25</f>
        <v>39959</v>
      </c>
      <c r="I26" s="43">
        <f>'BAR BB| Open rates'!I26*0.82+25</f>
        <v>38155</v>
      </c>
      <c r="J26" s="43">
        <f>'BAR BB| Open rates'!J26*0.82+25</f>
        <v>36761</v>
      </c>
      <c r="K26" s="43">
        <f>'BAR BB| Open rates'!K26*0.82+25</f>
        <v>35121</v>
      </c>
      <c r="L26" s="43">
        <f>'BAR BB| Open rates'!L26*0.82+25</f>
        <v>36761</v>
      </c>
      <c r="M26" s="43">
        <f>'BAR BB| Open rates'!M26*0.82+25</f>
        <v>35121</v>
      </c>
      <c r="N26" s="43">
        <f>'BAR BB| Open rates'!N26*0.82+25</f>
        <v>36761</v>
      </c>
      <c r="O26" s="43">
        <f>'BAR BB| Open rates'!O26*0.82+25</f>
        <v>35121</v>
      </c>
      <c r="P26" s="43">
        <f>'BAR BB| Open rates'!P26*0.82+25</f>
        <v>36761</v>
      </c>
      <c r="Q26" s="43">
        <f>'BAR BB| Open rates'!Q26*0.82+25</f>
        <v>35121</v>
      </c>
      <c r="R26" s="43">
        <f>'BAR BB| Open rates'!R26*0.82+25</f>
        <v>35121</v>
      </c>
      <c r="S26" s="43">
        <f>'BAR BB| Open rates'!S26*0.82+25</f>
        <v>36761</v>
      </c>
      <c r="T26" s="43">
        <f>'BAR BB| Open rates'!T26*0.82+25</f>
        <v>35121</v>
      </c>
      <c r="U26" s="43">
        <f>'BAR BB| Open rates'!U26*0.82+25</f>
        <v>36761</v>
      </c>
      <c r="V26" s="43">
        <f>'BAR BB| Open rates'!V26*0.82+25</f>
        <v>36761</v>
      </c>
      <c r="W26" s="43">
        <f>'BAR BB| Open rates'!W26*0.82+25</f>
        <v>39959</v>
      </c>
      <c r="X26" s="43">
        <f>'BAR BB| Open rates'!X26*0.82+25</f>
        <v>45699</v>
      </c>
      <c r="Y26" s="43">
        <f>'BAR BB| Open rates'!Y26*0.82+25</f>
        <v>152463</v>
      </c>
      <c r="Z26" s="43">
        <f>'BAR BB| Open rates'!Z26*0.82+25</f>
        <v>168781</v>
      </c>
      <c r="AA26" s="43">
        <f>'BAR BB| Open rates'!AA26*0.82+25</f>
        <v>176981</v>
      </c>
      <c r="AB26" s="43">
        <f>'BAR BB| Open rates'!AB26*0.82+25</f>
        <v>185263</v>
      </c>
      <c r="AC26" s="43">
        <f>'BAR BB| Open rates'!AC26*0.82+25</f>
        <v>179195</v>
      </c>
      <c r="AD26" s="43">
        <f>'BAR BB| Open rates'!AD26*0.82+25</f>
        <v>176981</v>
      </c>
      <c r="AE26" s="43">
        <f>'BAR BB| Open rates'!AE26*0.82+25</f>
        <v>87519</v>
      </c>
      <c r="AF26" s="43">
        <f>'BAR BB| Open rates'!AF26*0.82+25</f>
        <v>79319</v>
      </c>
      <c r="AG26" s="43">
        <f>'BAR BB| Open rates'!AG26*0.82+25</f>
        <v>48979</v>
      </c>
      <c r="AH26" s="43">
        <f>'BAR BB| Open rates'!AH26*0.82+25</f>
        <v>53079</v>
      </c>
      <c r="AI26" s="43">
        <f>'BAR BB| Open rates'!AI26*0.82+25</f>
        <v>51439</v>
      </c>
      <c r="AJ26" s="43">
        <f>'BAR BB| Open rates'!AJ26*0.82+25</f>
        <v>48979</v>
      </c>
      <c r="AK26" s="43">
        <f>'BAR BB| Open rates'!AK26*0.82+25</f>
        <v>51439</v>
      </c>
      <c r="AL26" s="43">
        <f>'BAR BB| Open rates'!AL26*0.82+25</f>
        <v>48979</v>
      </c>
      <c r="AM26" s="43">
        <f>'BAR BB| Open rates'!AM26*0.82+25</f>
        <v>51439</v>
      </c>
      <c r="AN26" s="43">
        <f>'BAR BB| Open rates'!AN26*0.82+25</f>
        <v>57179</v>
      </c>
      <c r="AO26" s="43">
        <f>'BAR BB| Open rates'!AO26*0.82+25</f>
        <v>59639</v>
      </c>
      <c r="AP26" s="43">
        <f>'BAR BB| Open rates'!AP26*0.82+25</f>
        <v>69479</v>
      </c>
      <c r="AQ26" s="43">
        <f>'BAR BB| Open rates'!AQ26*0.82+25</f>
        <v>69479</v>
      </c>
      <c r="AR26" s="43">
        <f>'BAR BB| Open rates'!AR26*0.82+25</f>
        <v>71857</v>
      </c>
      <c r="AS26" s="43">
        <f>'BAR BB| Open rates'!AS26*0.82+25</f>
        <v>69479</v>
      </c>
      <c r="AT26" s="43">
        <f>'BAR BB| Open rates'!AT26*0.82+25</f>
        <v>71857</v>
      </c>
      <c r="AU26" s="43">
        <f>'BAR BB| Open rates'!AU26*0.82+25</f>
        <v>69479</v>
      </c>
      <c r="AV26" s="43">
        <f>'BAR BB| Open rates'!AV26*0.82+25</f>
        <v>85387</v>
      </c>
      <c r="AW26" s="43">
        <f>'BAR BB| Open rates'!AW26*0.82+25</f>
        <v>70135</v>
      </c>
      <c r="AX26" s="43">
        <f>'BAR BB| Open rates'!AX26*0.82+25</f>
        <v>54719</v>
      </c>
      <c r="AY26" s="43">
        <f>'BAR BB| Open rates'!AY26*0.82+25</f>
        <v>51439</v>
      </c>
      <c r="AZ26" s="43">
        <f>'BAR BB| Open rates'!AZ26*0.82+25</f>
        <v>54719</v>
      </c>
      <c r="BA26" s="43">
        <f>'BAR BB| Open rates'!BA26*0.82+25</f>
        <v>47339</v>
      </c>
      <c r="BB26" s="43">
        <f>'BAR BB| Open rates'!BB26*0.82+25</f>
        <v>45699</v>
      </c>
      <c r="BC26" s="43">
        <f>'BAR BB| Open rates'!BC26*0.82+25</f>
        <v>47339</v>
      </c>
      <c r="BD26" s="43">
        <f>'BAR BB| Open rates'!BD26*0.82+25</f>
        <v>45699</v>
      </c>
      <c r="BE26" s="43">
        <f>'BAR BB| Open rates'!BE26*0.82+25</f>
        <v>38975</v>
      </c>
      <c r="BF26" s="43">
        <f>'BAR BB| Open rates'!BF26*0.82+25</f>
        <v>37581</v>
      </c>
      <c r="BG26" s="43">
        <f>'BAR BB| Open rates'!BG26*0.82+25</f>
        <v>35941</v>
      </c>
      <c r="BH26" s="43">
        <f>'BAR BB| Open rates'!BH26*0.82+25</f>
        <v>35941</v>
      </c>
      <c r="BI26" s="43">
        <f>'BAR BB| Open rates'!BI26*0.82+25</f>
        <v>35121</v>
      </c>
      <c r="BJ26" s="43">
        <f>'BAR BB| Open rates'!BJ26*0.82+25</f>
        <v>35941</v>
      </c>
      <c r="BK26" s="43">
        <f>'BAR BB| Open rates'!BK26*0.82+25</f>
        <v>35121</v>
      </c>
      <c r="BL26" s="43">
        <f>'BAR BB| Open rates'!BL26*0.82+25</f>
        <v>35941</v>
      </c>
    </row>
    <row r="27" spans="1:64" s="36" customFormat="1" ht="12" customHeight="1" x14ac:dyDescent="0.2">
      <c r="A27" s="237">
        <v>4</v>
      </c>
      <c r="B27" s="43">
        <f>'BAR BB| Open rates'!B27*0.82+25</f>
        <v>51029</v>
      </c>
      <c r="C27" s="43">
        <f>'BAR BB| Open rates'!C27*0.82+25</f>
        <v>47749</v>
      </c>
      <c r="D27" s="43">
        <f>'BAR BB| Open rates'!D27*0.82+25</f>
        <v>47749</v>
      </c>
      <c r="E27" s="43">
        <f>'BAR BB| Open rates'!E27*0.82+25</f>
        <v>51029</v>
      </c>
      <c r="F27" s="43">
        <f>'BAR BB| Open rates'!F27*0.82+25</f>
        <v>47749</v>
      </c>
      <c r="G27" s="43">
        <f>'BAR BB| Open rates'!G27*0.82+25</f>
        <v>47749</v>
      </c>
      <c r="H27" s="43">
        <f>'BAR BB| Open rates'!H27*0.82+25</f>
        <v>42009</v>
      </c>
      <c r="I27" s="43">
        <f>'BAR BB| Open rates'!I27*0.82+25</f>
        <v>40205</v>
      </c>
      <c r="J27" s="43">
        <f>'BAR BB| Open rates'!J27*0.82+25</f>
        <v>38811</v>
      </c>
      <c r="K27" s="43">
        <f>'BAR BB| Open rates'!K27*0.82+25</f>
        <v>37171</v>
      </c>
      <c r="L27" s="43">
        <f>'BAR BB| Open rates'!L27*0.82+25</f>
        <v>38811</v>
      </c>
      <c r="M27" s="43">
        <f>'BAR BB| Open rates'!M27*0.82+25</f>
        <v>37171</v>
      </c>
      <c r="N27" s="43">
        <f>'BAR BB| Open rates'!N27*0.82+25</f>
        <v>38811</v>
      </c>
      <c r="O27" s="43">
        <f>'BAR BB| Open rates'!O27*0.82+25</f>
        <v>37171</v>
      </c>
      <c r="P27" s="43">
        <f>'BAR BB| Open rates'!P27*0.82+25</f>
        <v>38811</v>
      </c>
      <c r="Q27" s="43">
        <f>'BAR BB| Open rates'!Q27*0.82+25</f>
        <v>37171</v>
      </c>
      <c r="R27" s="43">
        <f>'BAR BB| Open rates'!R27*0.82+25</f>
        <v>37171</v>
      </c>
      <c r="S27" s="43">
        <f>'BAR BB| Open rates'!S27*0.82+25</f>
        <v>38811</v>
      </c>
      <c r="T27" s="43">
        <f>'BAR BB| Open rates'!T27*0.82+25</f>
        <v>37171</v>
      </c>
      <c r="U27" s="43">
        <f>'BAR BB| Open rates'!U27*0.82+25</f>
        <v>38811</v>
      </c>
      <c r="V27" s="43">
        <f>'BAR BB| Open rates'!V27*0.82+25</f>
        <v>38811</v>
      </c>
      <c r="W27" s="43">
        <f>'BAR BB| Open rates'!W27*0.82+25</f>
        <v>42009</v>
      </c>
      <c r="X27" s="43">
        <f>'BAR BB| Open rates'!X27*0.82+25</f>
        <v>47749</v>
      </c>
      <c r="Y27" s="43">
        <f>'BAR BB| Open rates'!Y27*0.82+25</f>
        <v>154923</v>
      </c>
      <c r="Z27" s="43">
        <f>'BAR BB| Open rates'!Z27*0.82+25</f>
        <v>171241</v>
      </c>
      <c r="AA27" s="43">
        <f>'BAR BB| Open rates'!AA27*0.82+25</f>
        <v>179441</v>
      </c>
      <c r="AB27" s="43">
        <f>'BAR BB| Open rates'!AB27*0.82+25</f>
        <v>187723</v>
      </c>
      <c r="AC27" s="43">
        <f>'BAR BB| Open rates'!AC27*0.82+25</f>
        <v>181655</v>
      </c>
      <c r="AD27" s="43">
        <f>'BAR BB| Open rates'!AD27*0.82+25</f>
        <v>179441</v>
      </c>
      <c r="AE27" s="43">
        <f>'BAR BB| Open rates'!AE27*0.82+25</f>
        <v>89979</v>
      </c>
      <c r="AF27" s="43">
        <f>'BAR BB| Open rates'!AF27*0.82+25</f>
        <v>81779</v>
      </c>
      <c r="AG27" s="43">
        <f>'BAR BB| Open rates'!AG27*0.82+25</f>
        <v>51439</v>
      </c>
      <c r="AH27" s="43">
        <f>'BAR BB| Open rates'!AH27*0.82+25</f>
        <v>55539</v>
      </c>
      <c r="AI27" s="43">
        <f>'BAR BB| Open rates'!AI27*0.82+25</f>
        <v>53899</v>
      </c>
      <c r="AJ27" s="43">
        <f>'BAR BB| Open rates'!AJ27*0.82+25</f>
        <v>51439</v>
      </c>
      <c r="AK27" s="43">
        <f>'BAR BB| Open rates'!AK27*0.82+25</f>
        <v>53899</v>
      </c>
      <c r="AL27" s="43">
        <f>'BAR BB| Open rates'!AL27*0.82+25</f>
        <v>51439</v>
      </c>
      <c r="AM27" s="43">
        <f>'BAR BB| Open rates'!AM27*0.82+25</f>
        <v>53899</v>
      </c>
      <c r="AN27" s="43">
        <f>'BAR BB| Open rates'!AN27*0.82+25</f>
        <v>59639</v>
      </c>
      <c r="AO27" s="43">
        <f>'BAR BB| Open rates'!AO27*0.82+25</f>
        <v>62098.999999999993</v>
      </c>
      <c r="AP27" s="43">
        <f>'BAR BB| Open rates'!AP27*0.82+25</f>
        <v>71939</v>
      </c>
      <c r="AQ27" s="43">
        <f>'BAR BB| Open rates'!AQ27*0.82+25</f>
        <v>71939</v>
      </c>
      <c r="AR27" s="43">
        <f>'BAR BB| Open rates'!AR27*0.82+25</f>
        <v>74317</v>
      </c>
      <c r="AS27" s="43">
        <f>'BAR BB| Open rates'!AS27*0.82+25</f>
        <v>71939</v>
      </c>
      <c r="AT27" s="43">
        <f>'BAR BB| Open rates'!AT27*0.82+25</f>
        <v>74317</v>
      </c>
      <c r="AU27" s="43">
        <f>'BAR BB| Open rates'!AU27*0.82+25</f>
        <v>71939</v>
      </c>
      <c r="AV27" s="43">
        <f>'BAR BB| Open rates'!AV27*0.82+25</f>
        <v>87847</v>
      </c>
      <c r="AW27" s="43">
        <f>'BAR BB| Open rates'!AW27*0.82+25</f>
        <v>72595</v>
      </c>
      <c r="AX27" s="43">
        <f>'BAR BB| Open rates'!AX27*0.82+25</f>
        <v>57179</v>
      </c>
      <c r="AY27" s="43">
        <f>'BAR BB| Open rates'!AY27*0.82+25</f>
        <v>53899</v>
      </c>
      <c r="AZ27" s="43">
        <f>'BAR BB| Open rates'!AZ27*0.82+25</f>
        <v>57179</v>
      </c>
      <c r="BA27" s="43">
        <f>'BAR BB| Open rates'!BA27*0.82+25</f>
        <v>49799</v>
      </c>
      <c r="BB27" s="43">
        <f>'BAR BB| Open rates'!BB27*0.82+25</f>
        <v>48159</v>
      </c>
      <c r="BC27" s="43">
        <f>'BAR BB| Open rates'!BC27*0.82+25</f>
        <v>49799</v>
      </c>
      <c r="BD27" s="43">
        <f>'BAR BB| Open rates'!BD27*0.82+25</f>
        <v>48159</v>
      </c>
      <c r="BE27" s="43">
        <f>'BAR BB| Open rates'!BE27*0.82+25</f>
        <v>41435</v>
      </c>
      <c r="BF27" s="43">
        <f>'BAR BB| Open rates'!BF27*0.82+25</f>
        <v>40041</v>
      </c>
      <c r="BG27" s="43">
        <f>'BAR BB| Open rates'!BG27*0.82+25</f>
        <v>38401</v>
      </c>
      <c r="BH27" s="43">
        <f>'BAR BB| Open rates'!BH27*0.82+25</f>
        <v>38401</v>
      </c>
      <c r="BI27" s="43">
        <f>'BAR BB| Open rates'!BI27*0.82+25</f>
        <v>37581</v>
      </c>
      <c r="BJ27" s="43">
        <f>'BAR BB| Open rates'!BJ27*0.82+25</f>
        <v>38401</v>
      </c>
      <c r="BK27" s="43">
        <f>'BAR BB| Open rates'!BK27*0.82+25</f>
        <v>37581</v>
      </c>
      <c r="BL27" s="43">
        <f>'BAR BB| Open rates'!BL27*0.82+25</f>
        <v>38401</v>
      </c>
    </row>
    <row r="28" spans="1:64"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64" s="36" customFormat="1" ht="12" customHeight="1" x14ac:dyDescent="0.2">
      <c r="A29" s="237">
        <v>1</v>
      </c>
      <c r="B29" s="43">
        <f>'BAR BB| Open rates'!B29*0.82+25</f>
        <v>48159</v>
      </c>
      <c r="C29" s="43">
        <f>'BAR BB| Open rates'!C29*0.82+25</f>
        <v>44879</v>
      </c>
      <c r="D29" s="43">
        <f>'BAR BB| Open rates'!D29*0.82+25</f>
        <v>44879</v>
      </c>
      <c r="E29" s="43">
        <f>'BAR BB| Open rates'!E29*0.82+25</f>
        <v>48159</v>
      </c>
      <c r="F29" s="43">
        <f>'BAR BB| Open rates'!F29*0.82+25</f>
        <v>44879</v>
      </c>
      <c r="G29" s="43">
        <f>'BAR BB| Open rates'!G29*0.82+25</f>
        <v>44879</v>
      </c>
      <c r="H29" s="43">
        <f>'BAR BB| Open rates'!H29*0.82+25</f>
        <v>39139</v>
      </c>
      <c r="I29" s="43">
        <f>'BAR BB| Open rates'!I29*0.82+25</f>
        <v>37335</v>
      </c>
      <c r="J29" s="43">
        <f>'BAR BB| Open rates'!J29*0.82+25</f>
        <v>35941</v>
      </c>
      <c r="K29" s="43">
        <f>'BAR BB| Open rates'!K29*0.82+25</f>
        <v>34301</v>
      </c>
      <c r="L29" s="43">
        <f>'BAR BB| Open rates'!L29*0.82+25</f>
        <v>35941</v>
      </c>
      <c r="M29" s="43">
        <f>'BAR BB| Open rates'!M29*0.82+25</f>
        <v>34301</v>
      </c>
      <c r="N29" s="43">
        <f>'BAR BB| Open rates'!N29*0.82+25</f>
        <v>35941</v>
      </c>
      <c r="O29" s="43">
        <f>'BAR BB| Open rates'!O29*0.82+25</f>
        <v>34301</v>
      </c>
      <c r="P29" s="43">
        <f>'BAR BB| Open rates'!P29*0.82+25</f>
        <v>35941</v>
      </c>
      <c r="Q29" s="43">
        <f>'BAR BB| Open rates'!Q29*0.82+25</f>
        <v>34301</v>
      </c>
      <c r="R29" s="43">
        <f>'BAR BB| Open rates'!R29*0.82+25</f>
        <v>34301</v>
      </c>
      <c r="S29" s="43">
        <f>'BAR BB| Open rates'!S29*0.82+25</f>
        <v>35941</v>
      </c>
      <c r="T29" s="43">
        <f>'BAR BB| Open rates'!T29*0.82+25</f>
        <v>34301</v>
      </c>
      <c r="U29" s="43">
        <f>'BAR BB| Open rates'!U29*0.82+25</f>
        <v>35941</v>
      </c>
      <c r="V29" s="43">
        <f>'BAR BB| Open rates'!V29*0.82+25</f>
        <v>35941</v>
      </c>
      <c r="W29" s="43">
        <f>'BAR BB| Open rates'!W29*0.82+25</f>
        <v>39139</v>
      </c>
      <c r="X29" s="43">
        <f>'BAR BB| Open rates'!X29*0.82+25</f>
        <v>44879</v>
      </c>
      <c r="Y29" s="43">
        <f>'BAR BB| Open rates'!Y29*0.82+25</f>
        <v>180343</v>
      </c>
      <c r="Z29" s="43">
        <f>'BAR BB| Open rates'!Z29*0.82+25</f>
        <v>196661</v>
      </c>
      <c r="AA29" s="43">
        <f>'BAR BB| Open rates'!AA29*0.82+25</f>
        <v>204861</v>
      </c>
      <c r="AB29" s="43">
        <f>'BAR BB| Open rates'!AB29*0.82+25</f>
        <v>213143</v>
      </c>
      <c r="AC29" s="43">
        <f>'BAR BB| Open rates'!AC29*0.82+25</f>
        <v>207075</v>
      </c>
      <c r="AD29" s="43">
        <f>'BAR BB| Open rates'!AD29*0.82+25</f>
        <v>204861</v>
      </c>
      <c r="AE29" s="43">
        <f>'BAR BB| Open rates'!AE29*0.82+25</f>
        <v>86699</v>
      </c>
      <c r="AF29" s="43">
        <f>'BAR BB| Open rates'!AF29*0.82+25</f>
        <v>78499</v>
      </c>
      <c r="AG29" s="43">
        <f>'BAR BB| Open rates'!AG29*0.82+25</f>
        <v>48159</v>
      </c>
      <c r="AH29" s="43">
        <f>'BAR BB| Open rates'!AH29*0.82+25</f>
        <v>52259</v>
      </c>
      <c r="AI29" s="43">
        <f>'BAR BB| Open rates'!AI29*0.82+25</f>
        <v>50619</v>
      </c>
      <c r="AJ29" s="43">
        <f>'BAR BB| Open rates'!AJ29*0.82+25</f>
        <v>48159</v>
      </c>
      <c r="AK29" s="43">
        <f>'BAR BB| Open rates'!AK29*0.82+25</f>
        <v>50619</v>
      </c>
      <c r="AL29" s="43">
        <f>'BAR BB| Open rates'!AL29*0.82+25</f>
        <v>48159</v>
      </c>
      <c r="AM29" s="43">
        <f>'BAR BB| Open rates'!AM29*0.82+25</f>
        <v>50619</v>
      </c>
      <c r="AN29" s="43">
        <f>'BAR BB| Open rates'!AN29*0.82+25</f>
        <v>56359</v>
      </c>
      <c r="AO29" s="43">
        <f>'BAR BB| Open rates'!AO29*0.82+25</f>
        <v>58819</v>
      </c>
      <c r="AP29" s="43">
        <f>'BAR BB| Open rates'!AP29*0.82+25</f>
        <v>69479</v>
      </c>
      <c r="AQ29" s="43">
        <f>'BAR BB| Open rates'!AQ29*0.82+25</f>
        <v>69479</v>
      </c>
      <c r="AR29" s="43">
        <f>'BAR BB| Open rates'!AR29*0.82+25</f>
        <v>71857</v>
      </c>
      <c r="AS29" s="43">
        <f>'BAR BB| Open rates'!AS29*0.82+25</f>
        <v>69479</v>
      </c>
      <c r="AT29" s="43">
        <f>'BAR BB| Open rates'!AT29*0.82+25</f>
        <v>71857</v>
      </c>
      <c r="AU29" s="43">
        <f>'BAR BB| Open rates'!AU29*0.82+25</f>
        <v>69479</v>
      </c>
      <c r="AV29" s="43">
        <f>'BAR BB| Open rates'!AV29*0.82+25</f>
        <v>92029</v>
      </c>
      <c r="AW29" s="43">
        <f>'BAR BB| Open rates'!AW29*0.82+25</f>
        <v>66855</v>
      </c>
      <c r="AX29" s="43">
        <f>'BAR BB| Open rates'!AX29*0.82+25</f>
        <v>51439</v>
      </c>
      <c r="AY29" s="43">
        <f>'BAR BB| Open rates'!AY29*0.82+25</f>
        <v>48159</v>
      </c>
      <c r="AZ29" s="43">
        <f>'BAR BB| Open rates'!AZ29*0.82+25</f>
        <v>51439</v>
      </c>
      <c r="BA29" s="43">
        <f>'BAR BB| Open rates'!BA29*0.82+25</f>
        <v>44059</v>
      </c>
      <c r="BB29" s="43">
        <f>'BAR BB| Open rates'!BB29*0.82+25</f>
        <v>42419</v>
      </c>
      <c r="BC29" s="43">
        <f>'BAR BB| Open rates'!BC29*0.82+25</f>
        <v>44059</v>
      </c>
      <c r="BD29" s="43">
        <f>'BAR BB| Open rates'!BD29*0.82+25</f>
        <v>42419</v>
      </c>
      <c r="BE29" s="43">
        <f>'BAR BB| Open rates'!BE29*0.82+25</f>
        <v>37335</v>
      </c>
      <c r="BF29" s="43">
        <f>'BAR BB| Open rates'!BF29*0.82+25</f>
        <v>35941</v>
      </c>
      <c r="BG29" s="43">
        <f>'BAR BB| Open rates'!BG29*0.82+25</f>
        <v>34301</v>
      </c>
      <c r="BH29" s="43">
        <f>'BAR BB| Open rates'!BH29*0.82+25</f>
        <v>34301</v>
      </c>
      <c r="BI29" s="43">
        <f>'BAR BB| Open rates'!BI29*0.82+25</f>
        <v>33481</v>
      </c>
      <c r="BJ29" s="43">
        <f>'BAR BB| Open rates'!BJ29*0.82+25</f>
        <v>34301</v>
      </c>
      <c r="BK29" s="43">
        <f>'BAR BB| Open rates'!BK29*0.82+25</f>
        <v>33481</v>
      </c>
      <c r="BL29" s="43">
        <f>'BAR BB| Open rates'!BL29*0.82+25</f>
        <v>34301</v>
      </c>
    </row>
    <row r="30" spans="1:64" s="36" customFormat="1" ht="12" customHeight="1" x14ac:dyDescent="0.2">
      <c r="A30" s="237">
        <v>2</v>
      </c>
      <c r="B30" s="43">
        <f>'BAR BB| Open rates'!B30*0.82+25</f>
        <v>50209</v>
      </c>
      <c r="C30" s="43">
        <f>'BAR BB| Open rates'!C30*0.82+25</f>
        <v>46929</v>
      </c>
      <c r="D30" s="43">
        <f>'BAR BB| Open rates'!D30*0.82+25</f>
        <v>46929</v>
      </c>
      <c r="E30" s="43">
        <f>'BAR BB| Open rates'!E30*0.82+25</f>
        <v>50209</v>
      </c>
      <c r="F30" s="43">
        <f>'BAR BB| Open rates'!F30*0.82+25</f>
        <v>46929</v>
      </c>
      <c r="G30" s="43">
        <f>'BAR BB| Open rates'!G30*0.82+25</f>
        <v>46929</v>
      </c>
      <c r="H30" s="43">
        <f>'BAR BB| Open rates'!H30*0.82+25</f>
        <v>41189</v>
      </c>
      <c r="I30" s="43">
        <f>'BAR BB| Open rates'!I30*0.82+25</f>
        <v>39385</v>
      </c>
      <c r="J30" s="43">
        <f>'BAR BB| Open rates'!J30*0.82+25</f>
        <v>37991</v>
      </c>
      <c r="K30" s="43">
        <f>'BAR BB| Open rates'!K30*0.82+25</f>
        <v>36351</v>
      </c>
      <c r="L30" s="43">
        <f>'BAR BB| Open rates'!L30*0.82+25</f>
        <v>37991</v>
      </c>
      <c r="M30" s="43">
        <f>'BAR BB| Open rates'!M30*0.82+25</f>
        <v>36351</v>
      </c>
      <c r="N30" s="43">
        <f>'BAR BB| Open rates'!N30*0.82+25</f>
        <v>37991</v>
      </c>
      <c r="O30" s="43">
        <f>'BAR BB| Open rates'!O30*0.82+25</f>
        <v>36351</v>
      </c>
      <c r="P30" s="43">
        <f>'BAR BB| Open rates'!P30*0.82+25</f>
        <v>37991</v>
      </c>
      <c r="Q30" s="43">
        <f>'BAR BB| Open rates'!Q30*0.82+25</f>
        <v>36351</v>
      </c>
      <c r="R30" s="43">
        <f>'BAR BB| Open rates'!R30*0.82+25</f>
        <v>36351</v>
      </c>
      <c r="S30" s="43">
        <f>'BAR BB| Open rates'!S30*0.82+25</f>
        <v>37991</v>
      </c>
      <c r="T30" s="43">
        <f>'BAR BB| Open rates'!T30*0.82+25</f>
        <v>36351</v>
      </c>
      <c r="U30" s="43">
        <f>'BAR BB| Open rates'!U30*0.82+25</f>
        <v>37991</v>
      </c>
      <c r="V30" s="43">
        <f>'BAR BB| Open rates'!V30*0.82+25</f>
        <v>37991</v>
      </c>
      <c r="W30" s="43">
        <f>'BAR BB| Open rates'!W30*0.82+25</f>
        <v>41189</v>
      </c>
      <c r="X30" s="43">
        <f>'BAR BB| Open rates'!X30*0.82+25</f>
        <v>46929</v>
      </c>
      <c r="Y30" s="43">
        <f>'BAR BB| Open rates'!Y30*0.82+25</f>
        <v>182803</v>
      </c>
      <c r="Z30" s="43">
        <f>'BAR BB| Open rates'!Z30*0.82+25</f>
        <v>199121</v>
      </c>
      <c r="AA30" s="43">
        <f>'BAR BB| Open rates'!AA30*0.82+25</f>
        <v>207321</v>
      </c>
      <c r="AB30" s="43">
        <f>'BAR BB| Open rates'!AB30*0.82+25</f>
        <v>215603</v>
      </c>
      <c r="AC30" s="43">
        <f>'BAR BB| Open rates'!AC30*0.82+25</f>
        <v>209535</v>
      </c>
      <c r="AD30" s="43">
        <f>'BAR BB| Open rates'!AD30*0.82+25</f>
        <v>207321</v>
      </c>
      <c r="AE30" s="43">
        <f>'BAR BB| Open rates'!AE30*0.82+25</f>
        <v>89159</v>
      </c>
      <c r="AF30" s="43">
        <f>'BAR BB| Open rates'!AF30*0.82+25</f>
        <v>80959</v>
      </c>
      <c r="AG30" s="43">
        <f>'BAR BB| Open rates'!AG30*0.82+25</f>
        <v>50619</v>
      </c>
      <c r="AH30" s="43">
        <f>'BAR BB| Open rates'!AH30*0.82+25</f>
        <v>54719</v>
      </c>
      <c r="AI30" s="43">
        <f>'BAR BB| Open rates'!AI30*0.82+25</f>
        <v>53079</v>
      </c>
      <c r="AJ30" s="43">
        <f>'BAR BB| Open rates'!AJ30*0.82+25</f>
        <v>50619</v>
      </c>
      <c r="AK30" s="43">
        <f>'BAR BB| Open rates'!AK30*0.82+25</f>
        <v>53079</v>
      </c>
      <c r="AL30" s="43">
        <f>'BAR BB| Open rates'!AL30*0.82+25</f>
        <v>50619</v>
      </c>
      <c r="AM30" s="43">
        <f>'BAR BB| Open rates'!AM30*0.82+25</f>
        <v>53079</v>
      </c>
      <c r="AN30" s="43">
        <f>'BAR BB| Open rates'!AN30*0.82+25</f>
        <v>58819</v>
      </c>
      <c r="AO30" s="43">
        <f>'BAR BB| Open rates'!AO30*0.82+25</f>
        <v>61278.999999999993</v>
      </c>
      <c r="AP30" s="43">
        <f>'BAR BB| Open rates'!AP30*0.82+25</f>
        <v>71939</v>
      </c>
      <c r="AQ30" s="43">
        <f>'BAR BB| Open rates'!AQ30*0.82+25</f>
        <v>71939</v>
      </c>
      <c r="AR30" s="43">
        <f>'BAR BB| Open rates'!AR30*0.82+25</f>
        <v>74317</v>
      </c>
      <c r="AS30" s="43">
        <f>'BAR BB| Open rates'!AS30*0.82+25</f>
        <v>71939</v>
      </c>
      <c r="AT30" s="43">
        <f>'BAR BB| Open rates'!AT30*0.82+25</f>
        <v>74317</v>
      </c>
      <c r="AU30" s="43">
        <f>'BAR BB| Open rates'!AU30*0.82+25</f>
        <v>71939</v>
      </c>
      <c r="AV30" s="43">
        <f>'BAR BB| Open rates'!AV30*0.82+25</f>
        <v>94489</v>
      </c>
      <c r="AW30" s="43">
        <f>'BAR BB| Open rates'!AW30*0.82+25</f>
        <v>69315</v>
      </c>
      <c r="AX30" s="43">
        <f>'BAR BB| Open rates'!AX30*0.82+25</f>
        <v>53899</v>
      </c>
      <c r="AY30" s="43">
        <f>'BAR BB| Open rates'!AY30*0.82+25</f>
        <v>50619</v>
      </c>
      <c r="AZ30" s="43">
        <f>'BAR BB| Open rates'!AZ30*0.82+25</f>
        <v>53899</v>
      </c>
      <c r="BA30" s="43">
        <f>'BAR BB| Open rates'!BA30*0.82+25</f>
        <v>46519</v>
      </c>
      <c r="BB30" s="43">
        <f>'BAR BB| Open rates'!BB30*0.82+25</f>
        <v>44879</v>
      </c>
      <c r="BC30" s="43">
        <f>'BAR BB| Open rates'!BC30*0.82+25</f>
        <v>46519</v>
      </c>
      <c r="BD30" s="43">
        <f>'BAR BB| Open rates'!BD30*0.82+25</f>
        <v>44879</v>
      </c>
      <c r="BE30" s="43">
        <f>'BAR BB| Open rates'!BE30*0.82+25</f>
        <v>39795</v>
      </c>
      <c r="BF30" s="43">
        <f>'BAR BB| Open rates'!BF30*0.82+25</f>
        <v>38401</v>
      </c>
      <c r="BG30" s="43">
        <f>'BAR BB| Open rates'!BG30*0.82+25</f>
        <v>36761</v>
      </c>
      <c r="BH30" s="43">
        <f>'BAR BB| Open rates'!BH30*0.82+25</f>
        <v>36761</v>
      </c>
      <c r="BI30" s="43">
        <f>'BAR BB| Open rates'!BI30*0.82+25</f>
        <v>35941</v>
      </c>
      <c r="BJ30" s="43">
        <f>'BAR BB| Open rates'!BJ30*0.82+25</f>
        <v>36761</v>
      </c>
      <c r="BK30" s="43">
        <f>'BAR BB| Open rates'!BK30*0.82+25</f>
        <v>35941</v>
      </c>
      <c r="BL30" s="43">
        <f>'BAR BB| Open rates'!BL30*0.82+25</f>
        <v>36761</v>
      </c>
    </row>
    <row r="31" spans="1:64" s="36" customFormat="1" ht="12" customHeight="1" x14ac:dyDescent="0.2">
      <c r="A31" s="237">
        <v>3</v>
      </c>
      <c r="B31" s="43">
        <f>'BAR BB| Open rates'!B31*0.82+25</f>
        <v>52259</v>
      </c>
      <c r="C31" s="43">
        <f>'BAR BB| Open rates'!C31*0.82+25</f>
        <v>48979</v>
      </c>
      <c r="D31" s="43">
        <f>'BAR BB| Open rates'!D31*0.82+25</f>
        <v>48979</v>
      </c>
      <c r="E31" s="43">
        <f>'BAR BB| Open rates'!E31*0.82+25</f>
        <v>52259</v>
      </c>
      <c r="F31" s="43">
        <f>'BAR BB| Open rates'!F31*0.82+25</f>
        <v>48979</v>
      </c>
      <c r="G31" s="43">
        <f>'BAR BB| Open rates'!G31*0.82+25</f>
        <v>48979</v>
      </c>
      <c r="H31" s="43">
        <f>'BAR BB| Open rates'!H31*0.82+25</f>
        <v>43239</v>
      </c>
      <c r="I31" s="43">
        <f>'BAR BB| Open rates'!I31*0.82+25</f>
        <v>41435</v>
      </c>
      <c r="J31" s="43">
        <f>'BAR BB| Open rates'!J31*0.82+25</f>
        <v>40041</v>
      </c>
      <c r="K31" s="43">
        <f>'BAR BB| Open rates'!K31*0.82+25</f>
        <v>38401</v>
      </c>
      <c r="L31" s="43">
        <f>'BAR BB| Open rates'!L31*0.82+25</f>
        <v>40041</v>
      </c>
      <c r="M31" s="43">
        <f>'BAR BB| Open rates'!M31*0.82+25</f>
        <v>38401</v>
      </c>
      <c r="N31" s="43">
        <f>'BAR BB| Open rates'!N31*0.82+25</f>
        <v>40041</v>
      </c>
      <c r="O31" s="43">
        <f>'BAR BB| Open rates'!O31*0.82+25</f>
        <v>38401</v>
      </c>
      <c r="P31" s="43">
        <f>'BAR BB| Open rates'!P31*0.82+25</f>
        <v>40041</v>
      </c>
      <c r="Q31" s="43">
        <f>'BAR BB| Open rates'!Q31*0.82+25</f>
        <v>38401</v>
      </c>
      <c r="R31" s="43">
        <f>'BAR BB| Open rates'!R31*0.82+25</f>
        <v>38401</v>
      </c>
      <c r="S31" s="43">
        <f>'BAR BB| Open rates'!S31*0.82+25</f>
        <v>40041</v>
      </c>
      <c r="T31" s="43">
        <f>'BAR BB| Open rates'!T31*0.82+25</f>
        <v>38401</v>
      </c>
      <c r="U31" s="43">
        <f>'BAR BB| Open rates'!U31*0.82+25</f>
        <v>40041</v>
      </c>
      <c r="V31" s="43">
        <f>'BAR BB| Open rates'!V31*0.82+25</f>
        <v>40041</v>
      </c>
      <c r="W31" s="43">
        <f>'BAR BB| Open rates'!W31*0.82+25</f>
        <v>43239</v>
      </c>
      <c r="X31" s="43">
        <f>'BAR BB| Open rates'!X31*0.82+25</f>
        <v>48979</v>
      </c>
      <c r="Y31" s="43">
        <f>'BAR BB| Open rates'!Y31*0.82+25</f>
        <v>185263</v>
      </c>
      <c r="Z31" s="43">
        <f>'BAR BB| Open rates'!Z31*0.82+25</f>
        <v>201581</v>
      </c>
      <c r="AA31" s="43">
        <f>'BAR BB| Open rates'!AA31*0.82+25</f>
        <v>209781</v>
      </c>
      <c r="AB31" s="43">
        <f>'BAR BB| Open rates'!AB31*0.82+25</f>
        <v>218063</v>
      </c>
      <c r="AC31" s="43">
        <f>'BAR BB| Open rates'!AC31*0.82+25</f>
        <v>211995</v>
      </c>
      <c r="AD31" s="43">
        <f>'BAR BB| Open rates'!AD31*0.82+25</f>
        <v>209781</v>
      </c>
      <c r="AE31" s="43">
        <f>'BAR BB| Open rates'!AE31*0.82+25</f>
        <v>91619</v>
      </c>
      <c r="AF31" s="43">
        <f>'BAR BB| Open rates'!AF31*0.82+25</f>
        <v>83419</v>
      </c>
      <c r="AG31" s="43">
        <f>'BAR BB| Open rates'!AG31*0.82+25</f>
        <v>53079</v>
      </c>
      <c r="AH31" s="43">
        <f>'BAR BB| Open rates'!AH31*0.82+25</f>
        <v>57179</v>
      </c>
      <c r="AI31" s="43">
        <f>'BAR BB| Open rates'!AI31*0.82+25</f>
        <v>55539</v>
      </c>
      <c r="AJ31" s="43">
        <f>'BAR BB| Open rates'!AJ31*0.82+25</f>
        <v>53079</v>
      </c>
      <c r="AK31" s="43">
        <f>'BAR BB| Open rates'!AK31*0.82+25</f>
        <v>55539</v>
      </c>
      <c r="AL31" s="43">
        <f>'BAR BB| Open rates'!AL31*0.82+25</f>
        <v>53079</v>
      </c>
      <c r="AM31" s="43">
        <f>'BAR BB| Open rates'!AM31*0.82+25</f>
        <v>55539</v>
      </c>
      <c r="AN31" s="43">
        <f>'BAR BB| Open rates'!AN31*0.82+25</f>
        <v>61278.999999999993</v>
      </c>
      <c r="AO31" s="43">
        <f>'BAR BB| Open rates'!AO31*0.82+25</f>
        <v>63738.999999999993</v>
      </c>
      <c r="AP31" s="43">
        <f>'BAR BB| Open rates'!AP31*0.82+25</f>
        <v>74399</v>
      </c>
      <c r="AQ31" s="43">
        <f>'BAR BB| Open rates'!AQ31*0.82+25</f>
        <v>74399</v>
      </c>
      <c r="AR31" s="43">
        <f>'BAR BB| Open rates'!AR31*0.82+25</f>
        <v>76777</v>
      </c>
      <c r="AS31" s="43">
        <f>'BAR BB| Open rates'!AS31*0.82+25</f>
        <v>74399</v>
      </c>
      <c r="AT31" s="43">
        <f>'BAR BB| Open rates'!AT31*0.82+25</f>
        <v>76777</v>
      </c>
      <c r="AU31" s="43">
        <f>'BAR BB| Open rates'!AU31*0.82+25</f>
        <v>74399</v>
      </c>
      <c r="AV31" s="43">
        <f>'BAR BB| Open rates'!AV31*0.82+25</f>
        <v>96949</v>
      </c>
      <c r="AW31" s="43">
        <f>'BAR BB| Open rates'!AW31*0.82+25</f>
        <v>71775</v>
      </c>
      <c r="AX31" s="43">
        <f>'BAR BB| Open rates'!AX31*0.82+25</f>
        <v>56359</v>
      </c>
      <c r="AY31" s="43">
        <f>'BAR BB| Open rates'!AY31*0.82+25</f>
        <v>53079</v>
      </c>
      <c r="AZ31" s="43">
        <f>'BAR BB| Open rates'!AZ31*0.82+25</f>
        <v>56359</v>
      </c>
      <c r="BA31" s="43">
        <f>'BAR BB| Open rates'!BA31*0.82+25</f>
        <v>48979</v>
      </c>
      <c r="BB31" s="43">
        <f>'BAR BB| Open rates'!BB31*0.82+25</f>
        <v>47339</v>
      </c>
      <c r="BC31" s="43">
        <f>'BAR BB| Open rates'!BC31*0.82+25</f>
        <v>48979</v>
      </c>
      <c r="BD31" s="43">
        <f>'BAR BB| Open rates'!BD31*0.82+25</f>
        <v>47339</v>
      </c>
      <c r="BE31" s="43">
        <f>'BAR BB| Open rates'!BE31*0.82+25</f>
        <v>42255</v>
      </c>
      <c r="BF31" s="43">
        <f>'BAR BB| Open rates'!BF31*0.82+25</f>
        <v>40861</v>
      </c>
      <c r="BG31" s="43">
        <f>'BAR BB| Open rates'!BG31*0.82+25</f>
        <v>39221</v>
      </c>
      <c r="BH31" s="43">
        <f>'BAR BB| Open rates'!BH31*0.82+25</f>
        <v>39221</v>
      </c>
      <c r="BI31" s="43">
        <f>'BAR BB| Open rates'!BI31*0.82+25</f>
        <v>38401</v>
      </c>
      <c r="BJ31" s="43">
        <f>'BAR BB| Open rates'!BJ31*0.82+25</f>
        <v>39221</v>
      </c>
      <c r="BK31" s="43">
        <f>'BAR BB| Open rates'!BK31*0.82+25</f>
        <v>38401</v>
      </c>
      <c r="BL31" s="43">
        <f>'BAR BB| Open rates'!BL31*0.82+25</f>
        <v>39221</v>
      </c>
    </row>
    <row r="32" spans="1:64" s="36" customFormat="1" ht="12.75" customHeight="1" x14ac:dyDescent="0.2">
      <c r="A32" s="237">
        <v>4</v>
      </c>
      <c r="B32" s="43">
        <f>'BAR BB| Open rates'!B32*0.82+25</f>
        <v>54309</v>
      </c>
      <c r="C32" s="43">
        <f>'BAR BB| Open rates'!C32*0.82+25</f>
        <v>51029</v>
      </c>
      <c r="D32" s="43">
        <f>'BAR BB| Open rates'!D32*0.82+25</f>
        <v>51029</v>
      </c>
      <c r="E32" s="43">
        <f>'BAR BB| Open rates'!E32*0.82+25</f>
        <v>54309</v>
      </c>
      <c r="F32" s="43">
        <f>'BAR BB| Open rates'!F32*0.82+25</f>
        <v>51029</v>
      </c>
      <c r="G32" s="43">
        <f>'BAR BB| Open rates'!G32*0.82+25</f>
        <v>51029</v>
      </c>
      <c r="H32" s="43">
        <f>'BAR BB| Open rates'!H32*0.82+25</f>
        <v>45289</v>
      </c>
      <c r="I32" s="43">
        <f>'BAR BB| Open rates'!I32*0.82+25</f>
        <v>43485</v>
      </c>
      <c r="J32" s="43">
        <f>'BAR BB| Open rates'!J32*0.82+25</f>
        <v>42091</v>
      </c>
      <c r="K32" s="43">
        <f>'BAR BB| Open rates'!K32*0.82+25</f>
        <v>40451</v>
      </c>
      <c r="L32" s="43">
        <f>'BAR BB| Open rates'!L32*0.82+25</f>
        <v>42091</v>
      </c>
      <c r="M32" s="43">
        <f>'BAR BB| Open rates'!M32*0.82+25</f>
        <v>40451</v>
      </c>
      <c r="N32" s="43">
        <f>'BAR BB| Open rates'!N32*0.82+25</f>
        <v>42091</v>
      </c>
      <c r="O32" s="43">
        <f>'BAR BB| Open rates'!O32*0.82+25</f>
        <v>40451</v>
      </c>
      <c r="P32" s="43">
        <f>'BAR BB| Open rates'!P32*0.82+25</f>
        <v>42091</v>
      </c>
      <c r="Q32" s="43">
        <f>'BAR BB| Open rates'!Q32*0.82+25</f>
        <v>40451</v>
      </c>
      <c r="R32" s="43">
        <f>'BAR BB| Open rates'!R32*0.82+25</f>
        <v>40451</v>
      </c>
      <c r="S32" s="43">
        <f>'BAR BB| Open rates'!S32*0.82+25</f>
        <v>42091</v>
      </c>
      <c r="T32" s="43">
        <f>'BAR BB| Open rates'!T32*0.82+25</f>
        <v>40451</v>
      </c>
      <c r="U32" s="43">
        <f>'BAR BB| Open rates'!U32*0.82+25</f>
        <v>42091</v>
      </c>
      <c r="V32" s="43">
        <f>'BAR BB| Open rates'!V32*0.82+25</f>
        <v>42091</v>
      </c>
      <c r="W32" s="43">
        <f>'BAR BB| Open rates'!W32*0.82+25</f>
        <v>45289</v>
      </c>
      <c r="X32" s="43">
        <f>'BAR BB| Open rates'!X32*0.82+25</f>
        <v>51029</v>
      </c>
      <c r="Y32" s="43">
        <f>'BAR BB| Open rates'!Y32*0.82+25</f>
        <v>187723</v>
      </c>
      <c r="Z32" s="43">
        <f>'BAR BB| Open rates'!Z32*0.82+25</f>
        <v>204041</v>
      </c>
      <c r="AA32" s="43">
        <f>'BAR BB| Open rates'!AA32*0.82+25</f>
        <v>212241</v>
      </c>
      <c r="AB32" s="43">
        <f>'BAR BB| Open rates'!AB32*0.82+25</f>
        <v>220523</v>
      </c>
      <c r="AC32" s="43">
        <f>'BAR BB| Open rates'!AC32*0.82+25</f>
        <v>214455</v>
      </c>
      <c r="AD32" s="43">
        <f>'BAR BB| Open rates'!AD32*0.82+25</f>
        <v>212241</v>
      </c>
      <c r="AE32" s="43">
        <f>'BAR BB| Open rates'!AE32*0.82+25</f>
        <v>94079</v>
      </c>
      <c r="AF32" s="43">
        <f>'BAR BB| Open rates'!AF32*0.82+25</f>
        <v>85879</v>
      </c>
      <c r="AG32" s="43">
        <f>'BAR BB| Open rates'!AG32*0.82+25</f>
        <v>55539</v>
      </c>
      <c r="AH32" s="43">
        <f>'BAR BB| Open rates'!AH32*0.82+25</f>
        <v>59639</v>
      </c>
      <c r="AI32" s="43">
        <f>'BAR BB| Open rates'!AI32*0.82+25</f>
        <v>57999</v>
      </c>
      <c r="AJ32" s="43">
        <f>'BAR BB| Open rates'!AJ32*0.82+25</f>
        <v>55539</v>
      </c>
      <c r="AK32" s="43">
        <f>'BAR BB| Open rates'!AK32*0.82+25</f>
        <v>57999</v>
      </c>
      <c r="AL32" s="43">
        <f>'BAR BB| Open rates'!AL32*0.82+25</f>
        <v>55539</v>
      </c>
      <c r="AM32" s="43">
        <f>'BAR BB| Open rates'!AM32*0.82+25</f>
        <v>57999</v>
      </c>
      <c r="AN32" s="43">
        <f>'BAR BB| Open rates'!AN32*0.82+25</f>
        <v>63738.999999999993</v>
      </c>
      <c r="AO32" s="43">
        <f>'BAR BB| Open rates'!AO32*0.82+25</f>
        <v>66199</v>
      </c>
      <c r="AP32" s="43">
        <f>'BAR BB| Open rates'!AP32*0.82+25</f>
        <v>76859</v>
      </c>
      <c r="AQ32" s="43">
        <f>'BAR BB| Open rates'!AQ32*0.82+25</f>
        <v>76859</v>
      </c>
      <c r="AR32" s="43">
        <f>'BAR BB| Open rates'!AR32*0.82+25</f>
        <v>79237</v>
      </c>
      <c r="AS32" s="43">
        <f>'BAR BB| Open rates'!AS32*0.82+25</f>
        <v>76859</v>
      </c>
      <c r="AT32" s="43">
        <f>'BAR BB| Open rates'!AT32*0.82+25</f>
        <v>79237</v>
      </c>
      <c r="AU32" s="43">
        <f>'BAR BB| Open rates'!AU32*0.82+25</f>
        <v>76859</v>
      </c>
      <c r="AV32" s="43">
        <f>'BAR BB| Open rates'!AV32*0.82+25</f>
        <v>99409</v>
      </c>
      <c r="AW32" s="43">
        <f>'BAR BB| Open rates'!AW32*0.82+25</f>
        <v>74235</v>
      </c>
      <c r="AX32" s="43">
        <f>'BAR BB| Open rates'!AX32*0.82+25</f>
        <v>58819</v>
      </c>
      <c r="AY32" s="43">
        <f>'BAR BB| Open rates'!AY32*0.82+25</f>
        <v>55539</v>
      </c>
      <c r="AZ32" s="43">
        <f>'BAR BB| Open rates'!AZ32*0.82+25</f>
        <v>58819</v>
      </c>
      <c r="BA32" s="43">
        <f>'BAR BB| Open rates'!BA32*0.82+25</f>
        <v>51439</v>
      </c>
      <c r="BB32" s="43">
        <f>'BAR BB| Open rates'!BB32*0.82+25</f>
        <v>49799</v>
      </c>
      <c r="BC32" s="43">
        <f>'BAR BB| Open rates'!BC32*0.82+25</f>
        <v>51439</v>
      </c>
      <c r="BD32" s="43">
        <f>'BAR BB| Open rates'!BD32*0.82+25</f>
        <v>49799</v>
      </c>
      <c r="BE32" s="43">
        <f>'BAR BB| Open rates'!BE32*0.82+25</f>
        <v>44715</v>
      </c>
      <c r="BF32" s="43">
        <f>'BAR BB| Open rates'!BF32*0.82+25</f>
        <v>43321</v>
      </c>
      <c r="BG32" s="43">
        <f>'BAR BB| Open rates'!BG32*0.82+25</f>
        <v>41681</v>
      </c>
      <c r="BH32" s="43">
        <f>'BAR BB| Open rates'!BH32*0.82+25</f>
        <v>41681</v>
      </c>
      <c r="BI32" s="43">
        <f>'BAR BB| Open rates'!BI32*0.82+25</f>
        <v>40861</v>
      </c>
      <c r="BJ32" s="43">
        <f>'BAR BB| Open rates'!BJ32*0.82+25</f>
        <v>41681</v>
      </c>
      <c r="BK32" s="43">
        <f>'BAR BB| Open rates'!BK32*0.82+25</f>
        <v>40861</v>
      </c>
      <c r="BL32" s="43">
        <f>'BAR BB| Open rates'!BL32*0.82+25</f>
        <v>41681</v>
      </c>
    </row>
    <row r="33" spans="1:64"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row>
    <row r="34" spans="1:64" s="36" customFormat="1" ht="12" customHeight="1" x14ac:dyDescent="0.2">
      <c r="A34" s="237">
        <v>1</v>
      </c>
      <c r="B34" s="43">
        <f>'BAR BB| Open rates'!B34*0.82+25</f>
        <v>53899</v>
      </c>
      <c r="C34" s="43">
        <f>'BAR BB| Open rates'!C34*0.82+25</f>
        <v>50619</v>
      </c>
      <c r="D34" s="43">
        <f>'BAR BB| Open rates'!D34*0.82+25</f>
        <v>50619</v>
      </c>
      <c r="E34" s="43">
        <f>'BAR BB| Open rates'!E34*0.82+25</f>
        <v>53899</v>
      </c>
      <c r="F34" s="43">
        <f>'BAR BB| Open rates'!F34*0.82+25</f>
        <v>50619</v>
      </c>
      <c r="G34" s="43">
        <f>'BAR BB| Open rates'!G34*0.82+25</f>
        <v>50619</v>
      </c>
      <c r="H34" s="43">
        <f>'BAR BB| Open rates'!H34*0.82+25</f>
        <v>44879</v>
      </c>
      <c r="I34" s="43">
        <f>'BAR BB| Open rates'!I34*0.82+25</f>
        <v>43075</v>
      </c>
      <c r="J34" s="43">
        <f>'BAR BB| Open rates'!J34*0.82+25</f>
        <v>41681</v>
      </c>
      <c r="K34" s="43">
        <f>'BAR BB| Open rates'!K34*0.82+25</f>
        <v>40041</v>
      </c>
      <c r="L34" s="43">
        <f>'BAR BB| Open rates'!L34*0.82+25</f>
        <v>41681</v>
      </c>
      <c r="M34" s="43">
        <f>'BAR BB| Open rates'!M34*0.82+25</f>
        <v>40041</v>
      </c>
      <c r="N34" s="43">
        <f>'BAR BB| Open rates'!N34*0.82+25</f>
        <v>41681</v>
      </c>
      <c r="O34" s="43">
        <f>'BAR BB| Open rates'!O34*0.82+25</f>
        <v>40041</v>
      </c>
      <c r="P34" s="43">
        <f>'BAR BB| Open rates'!P34*0.82+25</f>
        <v>41681</v>
      </c>
      <c r="Q34" s="43">
        <f>'BAR BB| Open rates'!Q34*0.82+25</f>
        <v>40041</v>
      </c>
      <c r="R34" s="43">
        <f>'BAR BB| Open rates'!R34*0.82+25</f>
        <v>40041</v>
      </c>
      <c r="S34" s="43">
        <f>'BAR BB| Open rates'!S34*0.82+25</f>
        <v>41681</v>
      </c>
      <c r="T34" s="43">
        <f>'BAR BB| Open rates'!T34*0.82+25</f>
        <v>40041</v>
      </c>
      <c r="U34" s="43">
        <f>'BAR BB| Open rates'!U34*0.82+25</f>
        <v>41681</v>
      </c>
      <c r="V34" s="43">
        <f>'BAR BB| Open rates'!V34*0.82+25</f>
        <v>41681</v>
      </c>
      <c r="W34" s="43">
        <f>'BAR BB| Open rates'!W34*0.82+25</f>
        <v>44879</v>
      </c>
      <c r="X34" s="43">
        <f>'BAR BB| Open rates'!X34*0.82+25</f>
        <v>50619</v>
      </c>
      <c r="Y34" s="43">
        <f>'BAR BB| Open rates'!Y34*0.82+25</f>
        <v>196743</v>
      </c>
      <c r="Z34" s="43">
        <f>'BAR BB| Open rates'!Z34*0.82+25</f>
        <v>213061</v>
      </c>
      <c r="AA34" s="43">
        <f>'BAR BB| Open rates'!AA34*0.82+25</f>
        <v>221261</v>
      </c>
      <c r="AB34" s="43">
        <f>'BAR BB| Open rates'!AB34*0.82+25</f>
        <v>229543</v>
      </c>
      <c r="AC34" s="43">
        <f>'BAR BB| Open rates'!AC34*0.82+25</f>
        <v>223475</v>
      </c>
      <c r="AD34" s="43">
        <f>'BAR BB| Open rates'!AD34*0.82+25</f>
        <v>221261</v>
      </c>
      <c r="AE34" s="43">
        <f>'BAR BB| Open rates'!AE34*0.82+25</f>
        <v>90799</v>
      </c>
      <c r="AF34" s="43">
        <f>'BAR BB| Open rates'!AF34*0.82+25</f>
        <v>82599</v>
      </c>
      <c r="AG34" s="43">
        <f>'BAR BB| Open rates'!AG34*0.82+25</f>
        <v>52259</v>
      </c>
      <c r="AH34" s="43">
        <f>'BAR BB| Open rates'!AH34*0.82+25</f>
        <v>56359</v>
      </c>
      <c r="AI34" s="43">
        <f>'BAR BB| Open rates'!AI34*0.82+25</f>
        <v>54719</v>
      </c>
      <c r="AJ34" s="43">
        <f>'BAR BB| Open rates'!AJ34*0.82+25</f>
        <v>52259</v>
      </c>
      <c r="AK34" s="43">
        <f>'BAR BB| Open rates'!AK34*0.82+25</f>
        <v>54719</v>
      </c>
      <c r="AL34" s="43">
        <f>'BAR BB| Open rates'!AL34*0.82+25</f>
        <v>52259</v>
      </c>
      <c r="AM34" s="43">
        <f>'BAR BB| Open rates'!AM34*0.82+25</f>
        <v>54719</v>
      </c>
      <c r="AN34" s="43">
        <f>'BAR BB| Open rates'!AN34*0.82+25</f>
        <v>60459</v>
      </c>
      <c r="AO34" s="43">
        <f>'BAR BB| Open rates'!AO34*0.82+25</f>
        <v>62918.999999999993</v>
      </c>
      <c r="AP34" s="43">
        <f>'BAR BB| Open rates'!AP34*0.82+25</f>
        <v>82681</v>
      </c>
      <c r="AQ34" s="43">
        <f>'BAR BB| Open rates'!AQ34*0.82+25</f>
        <v>82681</v>
      </c>
      <c r="AR34" s="43">
        <f>'BAR BB| Open rates'!AR34*0.82+25</f>
        <v>85059</v>
      </c>
      <c r="AS34" s="43">
        <f>'BAR BB| Open rates'!AS34*0.82+25</f>
        <v>82681</v>
      </c>
      <c r="AT34" s="43">
        <f>'BAR BB| Open rates'!AT34*0.82+25</f>
        <v>85059</v>
      </c>
      <c r="AU34" s="43">
        <f>'BAR BB| Open rates'!AU34*0.82+25</f>
        <v>82681</v>
      </c>
      <c r="AV34" s="43">
        <f>'BAR BB| Open rates'!AV34*0.82+25</f>
        <v>104329</v>
      </c>
      <c r="AW34" s="43">
        <f>'BAR BB| Open rates'!AW34*0.82+25</f>
        <v>84977</v>
      </c>
      <c r="AX34" s="43">
        <f>'BAR BB| Open rates'!AX34*0.82+25</f>
        <v>69561</v>
      </c>
      <c r="AY34" s="43">
        <f>'BAR BB| Open rates'!AY34*0.82+25</f>
        <v>66281</v>
      </c>
      <c r="AZ34" s="43">
        <f>'BAR BB| Open rates'!AZ34*0.82+25</f>
        <v>69561</v>
      </c>
      <c r="BA34" s="43">
        <f>'BAR BB| Open rates'!BA34*0.82+25</f>
        <v>62180.999999999993</v>
      </c>
      <c r="BB34" s="43">
        <f>'BAR BB| Open rates'!BB34*0.82+25</f>
        <v>60541</v>
      </c>
      <c r="BC34" s="43">
        <f>'BAR BB| Open rates'!BC34*0.82+25</f>
        <v>62180.999999999993</v>
      </c>
      <c r="BD34" s="43">
        <f>'BAR BB| Open rates'!BD34*0.82+25</f>
        <v>60541</v>
      </c>
      <c r="BE34" s="43">
        <f>'BAR BB| Open rates'!BE34*0.82+25</f>
        <v>43075</v>
      </c>
      <c r="BF34" s="43">
        <f>'BAR BB| Open rates'!BF34*0.82+25</f>
        <v>41681</v>
      </c>
      <c r="BG34" s="43">
        <f>'BAR BB| Open rates'!BG34*0.82+25</f>
        <v>40041</v>
      </c>
      <c r="BH34" s="43">
        <f>'BAR BB| Open rates'!BH34*0.82+25</f>
        <v>40041</v>
      </c>
      <c r="BI34" s="43">
        <f>'BAR BB| Open rates'!BI34*0.82+25</f>
        <v>39221</v>
      </c>
      <c r="BJ34" s="43">
        <f>'BAR BB| Open rates'!BJ34*0.82+25</f>
        <v>40041</v>
      </c>
      <c r="BK34" s="43">
        <f>'BAR BB| Open rates'!BK34*0.82+25</f>
        <v>39221</v>
      </c>
      <c r="BL34" s="43">
        <f>'BAR BB| Open rates'!BL34*0.82+25</f>
        <v>40041</v>
      </c>
    </row>
    <row r="35" spans="1:64" s="36" customFormat="1" ht="12" customHeight="1" x14ac:dyDescent="0.2">
      <c r="A35" s="237">
        <v>2</v>
      </c>
      <c r="B35" s="43">
        <f>'BAR BB| Open rates'!B35*0.82+25</f>
        <v>55949</v>
      </c>
      <c r="C35" s="43">
        <f>'BAR BB| Open rates'!C35*0.82+25</f>
        <v>52669</v>
      </c>
      <c r="D35" s="43">
        <f>'BAR BB| Open rates'!D35*0.82+25</f>
        <v>52669</v>
      </c>
      <c r="E35" s="43">
        <f>'BAR BB| Open rates'!E35*0.82+25</f>
        <v>55949</v>
      </c>
      <c r="F35" s="43">
        <f>'BAR BB| Open rates'!F35*0.82+25</f>
        <v>52669</v>
      </c>
      <c r="G35" s="43">
        <f>'BAR BB| Open rates'!G35*0.82+25</f>
        <v>52669</v>
      </c>
      <c r="H35" s="43">
        <f>'BAR BB| Open rates'!H35*0.82+25</f>
        <v>46929</v>
      </c>
      <c r="I35" s="43">
        <f>'BAR BB| Open rates'!I35*0.82+25</f>
        <v>45125</v>
      </c>
      <c r="J35" s="43">
        <f>'BAR BB| Open rates'!J35*0.82+25</f>
        <v>43731</v>
      </c>
      <c r="K35" s="43">
        <f>'BAR BB| Open rates'!K35*0.82+25</f>
        <v>42091</v>
      </c>
      <c r="L35" s="43">
        <f>'BAR BB| Open rates'!L35*0.82+25</f>
        <v>43731</v>
      </c>
      <c r="M35" s="43">
        <f>'BAR BB| Open rates'!M35*0.82+25</f>
        <v>42091</v>
      </c>
      <c r="N35" s="43">
        <f>'BAR BB| Open rates'!N35*0.82+25</f>
        <v>43731</v>
      </c>
      <c r="O35" s="43">
        <f>'BAR BB| Open rates'!O35*0.82+25</f>
        <v>42091</v>
      </c>
      <c r="P35" s="43">
        <f>'BAR BB| Open rates'!P35*0.82+25</f>
        <v>43731</v>
      </c>
      <c r="Q35" s="43">
        <f>'BAR BB| Open rates'!Q35*0.82+25</f>
        <v>42091</v>
      </c>
      <c r="R35" s="43">
        <f>'BAR BB| Open rates'!R35*0.82+25</f>
        <v>42091</v>
      </c>
      <c r="S35" s="43">
        <f>'BAR BB| Open rates'!S35*0.82+25</f>
        <v>43731</v>
      </c>
      <c r="T35" s="43">
        <f>'BAR BB| Open rates'!T35*0.82+25</f>
        <v>42091</v>
      </c>
      <c r="U35" s="43">
        <f>'BAR BB| Open rates'!U35*0.82+25</f>
        <v>43731</v>
      </c>
      <c r="V35" s="43">
        <f>'BAR BB| Open rates'!V35*0.82+25</f>
        <v>43731</v>
      </c>
      <c r="W35" s="43">
        <f>'BAR BB| Open rates'!W35*0.82+25</f>
        <v>46929</v>
      </c>
      <c r="X35" s="43">
        <f>'BAR BB| Open rates'!X35*0.82+25</f>
        <v>52669</v>
      </c>
      <c r="Y35" s="43">
        <f>'BAR BB| Open rates'!Y35*0.82+25</f>
        <v>199203</v>
      </c>
      <c r="Z35" s="43">
        <f>'BAR BB| Open rates'!Z35*0.82+25</f>
        <v>215521</v>
      </c>
      <c r="AA35" s="43">
        <f>'BAR BB| Open rates'!AA35*0.82+25</f>
        <v>223721</v>
      </c>
      <c r="AB35" s="43">
        <f>'BAR BB| Open rates'!AB35*0.82+25</f>
        <v>232003</v>
      </c>
      <c r="AC35" s="43">
        <f>'BAR BB| Open rates'!AC35*0.82+25</f>
        <v>225935</v>
      </c>
      <c r="AD35" s="43">
        <f>'BAR BB| Open rates'!AD35*0.82+25</f>
        <v>223721</v>
      </c>
      <c r="AE35" s="43">
        <f>'BAR BB| Open rates'!AE35*0.82+25</f>
        <v>93259</v>
      </c>
      <c r="AF35" s="43">
        <f>'BAR BB| Open rates'!AF35*0.82+25</f>
        <v>85059</v>
      </c>
      <c r="AG35" s="43">
        <f>'BAR BB| Open rates'!AG35*0.82+25</f>
        <v>54719</v>
      </c>
      <c r="AH35" s="43">
        <f>'BAR BB| Open rates'!AH35*0.82+25</f>
        <v>58819</v>
      </c>
      <c r="AI35" s="43">
        <f>'BAR BB| Open rates'!AI35*0.82+25</f>
        <v>57179</v>
      </c>
      <c r="AJ35" s="43">
        <f>'BAR BB| Open rates'!AJ35*0.82+25</f>
        <v>54719</v>
      </c>
      <c r="AK35" s="43">
        <f>'BAR BB| Open rates'!AK35*0.82+25</f>
        <v>57179</v>
      </c>
      <c r="AL35" s="43">
        <f>'BAR BB| Open rates'!AL35*0.82+25</f>
        <v>54719</v>
      </c>
      <c r="AM35" s="43">
        <f>'BAR BB| Open rates'!AM35*0.82+25</f>
        <v>57179</v>
      </c>
      <c r="AN35" s="43">
        <f>'BAR BB| Open rates'!AN35*0.82+25</f>
        <v>62918.999999999993</v>
      </c>
      <c r="AO35" s="43">
        <f>'BAR BB| Open rates'!AO35*0.82+25</f>
        <v>65378.999999999993</v>
      </c>
      <c r="AP35" s="43">
        <f>'BAR BB| Open rates'!AP35*0.82+25</f>
        <v>85141</v>
      </c>
      <c r="AQ35" s="43">
        <f>'BAR BB| Open rates'!AQ35*0.82+25</f>
        <v>85141</v>
      </c>
      <c r="AR35" s="43">
        <f>'BAR BB| Open rates'!AR35*0.82+25</f>
        <v>87519</v>
      </c>
      <c r="AS35" s="43">
        <f>'BAR BB| Open rates'!AS35*0.82+25</f>
        <v>85141</v>
      </c>
      <c r="AT35" s="43">
        <f>'BAR BB| Open rates'!AT35*0.82+25</f>
        <v>87519</v>
      </c>
      <c r="AU35" s="43">
        <f>'BAR BB| Open rates'!AU35*0.82+25</f>
        <v>85141</v>
      </c>
      <c r="AV35" s="43">
        <f>'BAR BB| Open rates'!AV35*0.82+25</f>
        <v>106789</v>
      </c>
      <c r="AW35" s="43">
        <f>'BAR BB| Open rates'!AW35*0.82+25</f>
        <v>87437</v>
      </c>
      <c r="AX35" s="43">
        <f>'BAR BB| Open rates'!AX35*0.82+25</f>
        <v>72021</v>
      </c>
      <c r="AY35" s="43">
        <f>'BAR BB| Open rates'!AY35*0.82+25</f>
        <v>68741</v>
      </c>
      <c r="AZ35" s="43">
        <f>'BAR BB| Open rates'!AZ35*0.82+25</f>
        <v>72021</v>
      </c>
      <c r="BA35" s="43">
        <f>'BAR BB| Open rates'!BA35*0.82+25</f>
        <v>64640.999999999993</v>
      </c>
      <c r="BB35" s="43">
        <f>'BAR BB| Open rates'!BB35*0.82+25</f>
        <v>63000.999999999993</v>
      </c>
      <c r="BC35" s="43">
        <f>'BAR BB| Open rates'!BC35*0.82+25</f>
        <v>64640.999999999993</v>
      </c>
      <c r="BD35" s="43">
        <f>'BAR BB| Open rates'!BD35*0.82+25</f>
        <v>63000.999999999993</v>
      </c>
      <c r="BE35" s="43">
        <f>'BAR BB| Open rates'!BE35*0.82+25</f>
        <v>45535</v>
      </c>
      <c r="BF35" s="43">
        <f>'BAR BB| Open rates'!BF35*0.82+25</f>
        <v>44141</v>
      </c>
      <c r="BG35" s="43">
        <f>'BAR BB| Open rates'!BG35*0.82+25</f>
        <v>42501</v>
      </c>
      <c r="BH35" s="43">
        <f>'BAR BB| Open rates'!BH35*0.82+25</f>
        <v>42501</v>
      </c>
      <c r="BI35" s="43">
        <f>'BAR BB| Open rates'!BI35*0.82+25</f>
        <v>41681</v>
      </c>
      <c r="BJ35" s="43">
        <f>'BAR BB| Open rates'!BJ35*0.82+25</f>
        <v>42501</v>
      </c>
      <c r="BK35" s="43">
        <f>'BAR BB| Open rates'!BK35*0.82+25</f>
        <v>41681</v>
      </c>
      <c r="BL35" s="43">
        <f>'BAR BB| Open rates'!BL35*0.82+25</f>
        <v>42501</v>
      </c>
    </row>
    <row r="36" spans="1:64" s="36" customFormat="1" ht="14.25" customHeight="1" x14ac:dyDescent="0.2">
      <c r="A36" s="237">
        <v>3</v>
      </c>
      <c r="B36" s="43">
        <f>'BAR BB| Open rates'!B36*0.82+25</f>
        <v>57999</v>
      </c>
      <c r="C36" s="43">
        <f>'BAR BB| Open rates'!C36*0.82+25</f>
        <v>54719</v>
      </c>
      <c r="D36" s="43">
        <f>'BAR BB| Open rates'!D36*0.82+25</f>
        <v>54719</v>
      </c>
      <c r="E36" s="43">
        <f>'BAR BB| Open rates'!E36*0.82+25</f>
        <v>57999</v>
      </c>
      <c r="F36" s="43">
        <f>'BAR BB| Open rates'!F36*0.82+25</f>
        <v>54719</v>
      </c>
      <c r="G36" s="43">
        <f>'BAR BB| Open rates'!G36*0.82+25</f>
        <v>54719</v>
      </c>
      <c r="H36" s="43">
        <f>'BAR BB| Open rates'!H36*0.82+25</f>
        <v>48979</v>
      </c>
      <c r="I36" s="43">
        <f>'BAR BB| Open rates'!I36*0.82+25</f>
        <v>47175</v>
      </c>
      <c r="J36" s="43">
        <f>'BAR BB| Open rates'!J36*0.82+25</f>
        <v>45781</v>
      </c>
      <c r="K36" s="43">
        <f>'BAR BB| Open rates'!K36*0.82+25</f>
        <v>44141</v>
      </c>
      <c r="L36" s="43">
        <f>'BAR BB| Open rates'!L36*0.82+25</f>
        <v>45781</v>
      </c>
      <c r="M36" s="43">
        <f>'BAR BB| Open rates'!M36*0.82+25</f>
        <v>44141</v>
      </c>
      <c r="N36" s="43">
        <f>'BAR BB| Open rates'!N36*0.82+25</f>
        <v>45781</v>
      </c>
      <c r="O36" s="43">
        <f>'BAR BB| Open rates'!O36*0.82+25</f>
        <v>44141</v>
      </c>
      <c r="P36" s="43">
        <f>'BAR BB| Open rates'!P36*0.82+25</f>
        <v>45781</v>
      </c>
      <c r="Q36" s="43">
        <f>'BAR BB| Open rates'!Q36*0.82+25</f>
        <v>44141</v>
      </c>
      <c r="R36" s="43">
        <f>'BAR BB| Open rates'!R36*0.82+25</f>
        <v>44141</v>
      </c>
      <c r="S36" s="43">
        <f>'BAR BB| Open rates'!S36*0.82+25</f>
        <v>45781</v>
      </c>
      <c r="T36" s="43">
        <f>'BAR BB| Open rates'!T36*0.82+25</f>
        <v>44141</v>
      </c>
      <c r="U36" s="43">
        <f>'BAR BB| Open rates'!U36*0.82+25</f>
        <v>45781</v>
      </c>
      <c r="V36" s="43">
        <f>'BAR BB| Open rates'!V36*0.82+25</f>
        <v>45781</v>
      </c>
      <c r="W36" s="43">
        <f>'BAR BB| Open rates'!W36*0.82+25</f>
        <v>48979</v>
      </c>
      <c r="X36" s="43">
        <f>'BAR BB| Open rates'!X36*0.82+25</f>
        <v>54719</v>
      </c>
      <c r="Y36" s="43">
        <f>'BAR BB| Open rates'!Y36*0.82+25</f>
        <v>201663</v>
      </c>
      <c r="Z36" s="43">
        <f>'BAR BB| Open rates'!Z36*0.82+25</f>
        <v>217981</v>
      </c>
      <c r="AA36" s="43">
        <f>'BAR BB| Open rates'!AA36*0.82+25</f>
        <v>226181</v>
      </c>
      <c r="AB36" s="43">
        <f>'BAR BB| Open rates'!AB36*0.82+25</f>
        <v>234463</v>
      </c>
      <c r="AC36" s="43">
        <f>'BAR BB| Open rates'!AC36*0.82+25</f>
        <v>228395</v>
      </c>
      <c r="AD36" s="43">
        <f>'BAR BB| Open rates'!AD36*0.82+25</f>
        <v>226181</v>
      </c>
      <c r="AE36" s="43">
        <f>'BAR BB| Open rates'!AE36*0.82+25</f>
        <v>95719</v>
      </c>
      <c r="AF36" s="43">
        <f>'BAR BB| Open rates'!AF36*0.82+25</f>
        <v>87519</v>
      </c>
      <c r="AG36" s="43">
        <f>'BAR BB| Open rates'!AG36*0.82+25</f>
        <v>57179</v>
      </c>
      <c r="AH36" s="43">
        <f>'BAR BB| Open rates'!AH36*0.82+25</f>
        <v>61278.999999999993</v>
      </c>
      <c r="AI36" s="43">
        <f>'BAR BB| Open rates'!AI36*0.82+25</f>
        <v>59639</v>
      </c>
      <c r="AJ36" s="43">
        <f>'BAR BB| Open rates'!AJ36*0.82+25</f>
        <v>57179</v>
      </c>
      <c r="AK36" s="43">
        <f>'BAR BB| Open rates'!AK36*0.82+25</f>
        <v>59639</v>
      </c>
      <c r="AL36" s="43">
        <f>'BAR BB| Open rates'!AL36*0.82+25</f>
        <v>57179</v>
      </c>
      <c r="AM36" s="43">
        <f>'BAR BB| Open rates'!AM36*0.82+25</f>
        <v>59639</v>
      </c>
      <c r="AN36" s="43">
        <f>'BAR BB| Open rates'!AN36*0.82+25</f>
        <v>65378.999999999993</v>
      </c>
      <c r="AO36" s="43">
        <f>'BAR BB| Open rates'!AO36*0.82+25</f>
        <v>67839</v>
      </c>
      <c r="AP36" s="43">
        <f>'BAR BB| Open rates'!AP36*0.82+25</f>
        <v>87601</v>
      </c>
      <c r="AQ36" s="43">
        <f>'BAR BB| Open rates'!AQ36*0.82+25</f>
        <v>87601</v>
      </c>
      <c r="AR36" s="43">
        <f>'BAR BB| Open rates'!AR36*0.82+25</f>
        <v>89979</v>
      </c>
      <c r="AS36" s="43">
        <f>'BAR BB| Open rates'!AS36*0.82+25</f>
        <v>87601</v>
      </c>
      <c r="AT36" s="43">
        <f>'BAR BB| Open rates'!AT36*0.82+25</f>
        <v>89979</v>
      </c>
      <c r="AU36" s="43">
        <f>'BAR BB| Open rates'!AU36*0.82+25</f>
        <v>87601</v>
      </c>
      <c r="AV36" s="43">
        <f>'BAR BB| Open rates'!AV36*0.82+25</f>
        <v>109249</v>
      </c>
      <c r="AW36" s="43">
        <f>'BAR BB| Open rates'!AW36*0.82+25</f>
        <v>89897</v>
      </c>
      <c r="AX36" s="43">
        <f>'BAR BB| Open rates'!AX36*0.82+25</f>
        <v>74481</v>
      </c>
      <c r="AY36" s="43">
        <f>'BAR BB| Open rates'!AY36*0.82+25</f>
        <v>71201</v>
      </c>
      <c r="AZ36" s="43">
        <f>'BAR BB| Open rates'!AZ36*0.82+25</f>
        <v>74481</v>
      </c>
      <c r="BA36" s="43">
        <f>'BAR BB| Open rates'!BA36*0.82+25</f>
        <v>67101</v>
      </c>
      <c r="BB36" s="43">
        <f>'BAR BB| Open rates'!BB36*0.82+25</f>
        <v>65460.999999999993</v>
      </c>
      <c r="BC36" s="43">
        <f>'BAR BB| Open rates'!BC36*0.82+25</f>
        <v>67101</v>
      </c>
      <c r="BD36" s="43">
        <f>'BAR BB| Open rates'!BD36*0.82+25</f>
        <v>65460.999999999993</v>
      </c>
      <c r="BE36" s="43">
        <f>'BAR BB| Open rates'!BE36*0.82+25</f>
        <v>47995</v>
      </c>
      <c r="BF36" s="43">
        <f>'BAR BB| Open rates'!BF36*0.82+25</f>
        <v>46601</v>
      </c>
      <c r="BG36" s="43">
        <f>'BAR BB| Open rates'!BG36*0.82+25</f>
        <v>44961</v>
      </c>
      <c r="BH36" s="43">
        <f>'BAR BB| Open rates'!BH36*0.82+25</f>
        <v>44961</v>
      </c>
      <c r="BI36" s="43">
        <f>'BAR BB| Open rates'!BI36*0.82+25</f>
        <v>44141</v>
      </c>
      <c r="BJ36" s="43">
        <f>'BAR BB| Open rates'!BJ36*0.82+25</f>
        <v>44961</v>
      </c>
      <c r="BK36" s="43">
        <f>'BAR BB| Open rates'!BK36*0.82+25</f>
        <v>44141</v>
      </c>
      <c r="BL36" s="43">
        <f>'BAR BB| Open rates'!BL36*0.82+25</f>
        <v>44961</v>
      </c>
    </row>
    <row r="37" spans="1:64" s="36" customFormat="1" ht="12" customHeight="1" x14ac:dyDescent="0.2">
      <c r="A37" s="237">
        <v>4</v>
      </c>
      <c r="B37" s="43">
        <f>'BAR BB| Open rates'!B37*0.82+25</f>
        <v>60049</v>
      </c>
      <c r="C37" s="43">
        <f>'BAR BB| Open rates'!C37*0.82+25</f>
        <v>56769</v>
      </c>
      <c r="D37" s="43">
        <f>'BAR BB| Open rates'!D37*0.82+25</f>
        <v>56769</v>
      </c>
      <c r="E37" s="43">
        <f>'BAR BB| Open rates'!E37*0.82+25</f>
        <v>60049</v>
      </c>
      <c r="F37" s="43">
        <f>'BAR BB| Open rates'!F37*0.82+25</f>
        <v>56769</v>
      </c>
      <c r="G37" s="43">
        <f>'BAR BB| Open rates'!G37*0.82+25</f>
        <v>56769</v>
      </c>
      <c r="H37" s="43">
        <f>'BAR BB| Open rates'!H37*0.82+25</f>
        <v>51029</v>
      </c>
      <c r="I37" s="43">
        <f>'BAR BB| Open rates'!I37*0.82+25</f>
        <v>49225</v>
      </c>
      <c r="J37" s="43">
        <f>'BAR BB| Open rates'!J37*0.82+25</f>
        <v>47831</v>
      </c>
      <c r="K37" s="43">
        <f>'BAR BB| Open rates'!K37*0.82+25</f>
        <v>46191</v>
      </c>
      <c r="L37" s="43">
        <f>'BAR BB| Open rates'!L37*0.82+25</f>
        <v>47831</v>
      </c>
      <c r="M37" s="43">
        <f>'BAR BB| Open rates'!M37*0.82+25</f>
        <v>46191</v>
      </c>
      <c r="N37" s="43">
        <f>'BAR BB| Open rates'!N37*0.82+25</f>
        <v>47831</v>
      </c>
      <c r="O37" s="43">
        <f>'BAR BB| Open rates'!O37*0.82+25</f>
        <v>46191</v>
      </c>
      <c r="P37" s="43">
        <f>'BAR BB| Open rates'!P37*0.82+25</f>
        <v>47831</v>
      </c>
      <c r="Q37" s="43">
        <f>'BAR BB| Open rates'!Q37*0.82+25</f>
        <v>46191</v>
      </c>
      <c r="R37" s="43">
        <f>'BAR BB| Open rates'!R37*0.82+25</f>
        <v>46191</v>
      </c>
      <c r="S37" s="43">
        <f>'BAR BB| Open rates'!S37*0.82+25</f>
        <v>47831</v>
      </c>
      <c r="T37" s="43">
        <f>'BAR BB| Open rates'!T37*0.82+25</f>
        <v>46191</v>
      </c>
      <c r="U37" s="43">
        <f>'BAR BB| Open rates'!U37*0.82+25</f>
        <v>47831</v>
      </c>
      <c r="V37" s="43">
        <f>'BAR BB| Open rates'!V37*0.82+25</f>
        <v>47831</v>
      </c>
      <c r="W37" s="43">
        <f>'BAR BB| Open rates'!W37*0.82+25</f>
        <v>51029</v>
      </c>
      <c r="X37" s="43">
        <f>'BAR BB| Open rates'!X37*0.82+25</f>
        <v>56769</v>
      </c>
      <c r="Y37" s="43">
        <f>'BAR BB| Open rates'!Y37*0.82+25</f>
        <v>204123</v>
      </c>
      <c r="Z37" s="43">
        <f>'BAR BB| Open rates'!Z37*0.82+25</f>
        <v>220441</v>
      </c>
      <c r="AA37" s="43">
        <f>'BAR BB| Open rates'!AA37*0.82+25</f>
        <v>228641</v>
      </c>
      <c r="AB37" s="43">
        <f>'BAR BB| Open rates'!AB37*0.82+25</f>
        <v>236923</v>
      </c>
      <c r="AC37" s="43">
        <f>'BAR BB| Open rates'!AC37*0.82+25</f>
        <v>230855</v>
      </c>
      <c r="AD37" s="43">
        <f>'BAR BB| Open rates'!AD37*0.82+25</f>
        <v>228641</v>
      </c>
      <c r="AE37" s="43">
        <f>'BAR BB| Open rates'!AE37*0.82+25</f>
        <v>98179</v>
      </c>
      <c r="AF37" s="43">
        <f>'BAR BB| Open rates'!AF37*0.82+25</f>
        <v>89979</v>
      </c>
      <c r="AG37" s="43">
        <f>'BAR BB| Open rates'!AG37*0.82+25</f>
        <v>59639</v>
      </c>
      <c r="AH37" s="43">
        <f>'BAR BB| Open rates'!AH37*0.82+25</f>
        <v>63738.999999999993</v>
      </c>
      <c r="AI37" s="43">
        <f>'BAR BB| Open rates'!AI37*0.82+25</f>
        <v>62098.999999999993</v>
      </c>
      <c r="AJ37" s="43">
        <f>'BAR BB| Open rates'!AJ37*0.82+25</f>
        <v>59639</v>
      </c>
      <c r="AK37" s="43">
        <f>'BAR BB| Open rates'!AK37*0.82+25</f>
        <v>62098.999999999993</v>
      </c>
      <c r="AL37" s="43">
        <f>'BAR BB| Open rates'!AL37*0.82+25</f>
        <v>59639</v>
      </c>
      <c r="AM37" s="43">
        <f>'BAR BB| Open rates'!AM37*0.82+25</f>
        <v>62098.999999999993</v>
      </c>
      <c r="AN37" s="43">
        <f>'BAR BB| Open rates'!AN37*0.82+25</f>
        <v>67839</v>
      </c>
      <c r="AO37" s="43">
        <f>'BAR BB| Open rates'!AO37*0.82+25</f>
        <v>70299</v>
      </c>
      <c r="AP37" s="43">
        <f>'BAR BB| Open rates'!AP37*0.82+25</f>
        <v>90061</v>
      </c>
      <c r="AQ37" s="43">
        <f>'BAR BB| Open rates'!AQ37*0.82+25</f>
        <v>90061</v>
      </c>
      <c r="AR37" s="43">
        <f>'BAR BB| Open rates'!AR37*0.82+25</f>
        <v>92439</v>
      </c>
      <c r="AS37" s="43">
        <f>'BAR BB| Open rates'!AS37*0.82+25</f>
        <v>90061</v>
      </c>
      <c r="AT37" s="43">
        <f>'BAR BB| Open rates'!AT37*0.82+25</f>
        <v>92439</v>
      </c>
      <c r="AU37" s="43">
        <f>'BAR BB| Open rates'!AU37*0.82+25</f>
        <v>90061</v>
      </c>
      <c r="AV37" s="43">
        <f>'BAR BB| Open rates'!AV37*0.82+25</f>
        <v>111709</v>
      </c>
      <c r="AW37" s="43">
        <f>'BAR BB| Open rates'!AW37*0.82+25</f>
        <v>92357</v>
      </c>
      <c r="AX37" s="43">
        <f>'BAR BB| Open rates'!AX37*0.82+25</f>
        <v>76941</v>
      </c>
      <c r="AY37" s="43">
        <f>'BAR BB| Open rates'!AY37*0.82+25</f>
        <v>73661</v>
      </c>
      <c r="AZ37" s="43">
        <f>'BAR BB| Open rates'!AZ37*0.82+25</f>
        <v>76941</v>
      </c>
      <c r="BA37" s="43">
        <f>'BAR BB| Open rates'!BA37*0.82+25</f>
        <v>69561</v>
      </c>
      <c r="BB37" s="43">
        <f>'BAR BB| Open rates'!BB37*0.82+25</f>
        <v>67921</v>
      </c>
      <c r="BC37" s="43">
        <f>'BAR BB| Open rates'!BC37*0.82+25</f>
        <v>69561</v>
      </c>
      <c r="BD37" s="43">
        <f>'BAR BB| Open rates'!BD37*0.82+25</f>
        <v>67921</v>
      </c>
      <c r="BE37" s="43">
        <f>'BAR BB| Open rates'!BE37*0.82+25</f>
        <v>50455</v>
      </c>
      <c r="BF37" s="43">
        <f>'BAR BB| Open rates'!BF37*0.82+25</f>
        <v>49061</v>
      </c>
      <c r="BG37" s="43">
        <f>'BAR BB| Open rates'!BG37*0.82+25</f>
        <v>47421</v>
      </c>
      <c r="BH37" s="43">
        <f>'BAR BB| Open rates'!BH37*0.82+25</f>
        <v>47421</v>
      </c>
      <c r="BI37" s="43">
        <f>'BAR BB| Open rates'!BI37*0.82+25</f>
        <v>46601</v>
      </c>
      <c r="BJ37" s="43">
        <f>'BAR BB| Open rates'!BJ37*0.82+25</f>
        <v>47421</v>
      </c>
      <c r="BK37" s="43">
        <f>'BAR BB| Open rates'!BK37*0.82+25</f>
        <v>46601</v>
      </c>
      <c r="BL37" s="43">
        <f>'BAR BB| Open rates'!BL37*0.82+25</f>
        <v>47421</v>
      </c>
    </row>
    <row r="38" spans="1:64" s="36" customFormat="1" ht="9.75" customHeight="1" x14ac:dyDescent="0.2">
      <c r="A38" s="237">
        <v>5</v>
      </c>
      <c r="B38" s="43">
        <f>'BAR BB| Open rates'!B38*0.82+25</f>
        <v>62098.999999999993</v>
      </c>
      <c r="C38" s="43">
        <f>'BAR BB| Open rates'!C38*0.82+25</f>
        <v>58819</v>
      </c>
      <c r="D38" s="43">
        <f>'BAR BB| Open rates'!D38*0.82+25</f>
        <v>58819</v>
      </c>
      <c r="E38" s="43">
        <f>'BAR BB| Open rates'!E38*0.82+25</f>
        <v>62098.999999999993</v>
      </c>
      <c r="F38" s="43">
        <f>'BAR BB| Open rates'!F38*0.82+25</f>
        <v>58819</v>
      </c>
      <c r="G38" s="43">
        <f>'BAR BB| Open rates'!G38*0.82+25</f>
        <v>58819</v>
      </c>
      <c r="H38" s="43">
        <f>'BAR BB| Open rates'!H38*0.82+25</f>
        <v>53079</v>
      </c>
      <c r="I38" s="43">
        <f>'BAR BB| Open rates'!I38*0.82+25</f>
        <v>51275</v>
      </c>
      <c r="J38" s="43">
        <f>'BAR BB| Open rates'!J38*0.82+25</f>
        <v>49881</v>
      </c>
      <c r="K38" s="43">
        <f>'BAR BB| Open rates'!K38*0.82+25</f>
        <v>48241</v>
      </c>
      <c r="L38" s="43">
        <f>'BAR BB| Open rates'!L38*0.82+25</f>
        <v>49881</v>
      </c>
      <c r="M38" s="43">
        <f>'BAR BB| Open rates'!M38*0.82+25</f>
        <v>48241</v>
      </c>
      <c r="N38" s="43">
        <f>'BAR BB| Open rates'!N38*0.82+25</f>
        <v>49881</v>
      </c>
      <c r="O38" s="43">
        <f>'BAR BB| Open rates'!O38*0.82+25</f>
        <v>48241</v>
      </c>
      <c r="P38" s="43">
        <f>'BAR BB| Open rates'!P38*0.82+25</f>
        <v>49881</v>
      </c>
      <c r="Q38" s="43">
        <f>'BAR BB| Open rates'!Q38*0.82+25</f>
        <v>48241</v>
      </c>
      <c r="R38" s="43">
        <f>'BAR BB| Open rates'!R38*0.82+25</f>
        <v>48241</v>
      </c>
      <c r="S38" s="43">
        <f>'BAR BB| Open rates'!S38*0.82+25</f>
        <v>49881</v>
      </c>
      <c r="T38" s="43">
        <f>'BAR BB| Open rates'!T38*0.82+25</f>
        <v>48241</v>
      </c>
      <c r="U38" s="43">
        <f>'BAR BB| Open rates'!U38*0.82+25</f>
        <v>49881</v>
      </c>
      <c r="V38" s="43">
        <f>'BAR BB| Open rates'!V38*0.82+25</f>
        <v>49881</v>
      </c>
      <c r="W38" s="43">
        <f>'BAR BB| Open rates'!W38*0.82+25</f>
        <v>53079</v>
      </c>
      <c r="X38" s="43">
        <f>'BAR BB| Open rates'!X38*0.82+25</f>
        <v>58819</v>
      </c>
      <c r="Y38" s="43">
        <f>'BAR BB| Open rates'!Y38*0.82+25</f>
        <v>206583</v>
      </c>
      <c r="Z38" s="43">
        <f>'BAR BB| Open rates'!Z38*0.82+25</f>
        <v>222901</v>
      </c>
      <c r="AA38" s="43">
        <f>'BAR BB| Open rates'!AA38*0.82+25</f>
        <v>231101</v>
      </c>
      <c r="AB38" s="43">
        <f>'BAR BB| Open rates'!AB38*0.82+25</f>
        <v>239383</v>
      </c>
      <c r="AC38" s="43">
        <f>'BAR BB| Open rates'!AC38*0.82+25</f>
        <v>233315</v>
      </c>
      <c r="AD38" s="43">
        <f>'BAR BB| Open rates'!AD38*0.82+25</f>
        <v>231101</v>
      </c>
      <c r="AE38" s="43">
        <f>'BAR BB| Open rates'!AE38*0.82+25</f>
        <v>100639</v>
      </c>
      <c r="AF38" s="43">
        <f>'BAR BB| Open rates'!AF38*0.82+25</f>
        <v>92439</v>
      </c>
      <c r="AG38" s="43">
        <f>'BAR BB| Open rates'!AG38*0.82+25</f>
        <v>62098.999999999993</v>
      </c>
      <c r="AH38" s="43">
        <f>'BAR BB| Open rates'!AH38*0.82+25</f>
        <v>66199</v>
      </c>
      <c r="AI38" s="43">
        <f>'BAR BB| Open rates'!AI38*0.82+25</f>
        <v>64558.999999999993</v>
      </c>
      <c r="AJ38" s="43">
        <f>'BAR BB| Open rates'!AJ38*0.82+25</f>
        <v>62098.999999999993</v>
      </c>
      <c r="AK38" s="43">
        <f>'BAR BB| Open rates'!AK38*0.82+25</f>
        <v>64558.999999999993</v>
      </c>
      <c r="AL38" s="43">
        <f>'BAR BB| Open rates'!AL38*0.82+25</f>
        <v>62098.999999999993</v>
      </c>
      <c r="AM38" s="43">
        <f>'BAR BB| Open rates'!AM38*0.82+25</f>
        <v>64558.999999999993</v>
      </c>
      <c r="AN38" s="43">
        <f>'BAR BB| Open rates'!AN38*0.82+25</f>
        <v>70299</v>
      </c>
      <c r="AO38" s="43">
        <f>'BAR BB| Open rates'!AO38*0.82+25</f>
        <v>72759</v>
      </c>
      <c r="AP38" s="43">
        <f>'BAR BB| Open rates'!AP38*0.82+25</f>
        <v>92521</v>
      </c>
      <c r="AQ38" s="43">
        <f>'BAR BB| Open rates'!AQ38*0.82+25</f>
        <v>92521</v>
      </c>
      <c r="AR38" s="43">
        <f>'BAR BB| Open rates'!AR38*0.82+25</f>
        <v>94899</v>
      </c>
      <c r="AS38" s="43">
        <f>'BAR BB| Open rates'!AS38*0.82+25</f>
        <v>92521</v>
      </c>
      <c r="AT38" s="43">
        <f>'BAR BB| Open rates'!AT38*0.82+25</f>
        <v>94899</v>
      </c>
      <c r="AU38" s="43">
        <f>'BAR BB| Open rates'!AU38*0.82+25</f>
        <v>92521</v>
      </c>
      <c r="AV38" s="43">
        <f>'BAR BB| Open rates'!AV38*0.82+25</f>
        <v>114169</v>
      </c>
      <c r="AW38" s="43">
        <f>'BAR BB| Open rates'!AW38*0.82+25</f>
        <v>94817</v>
      </c>
      <c r="AX38" s="43">
        <f>'BAR BB| Open rates'!AX38*0.82+25</f>
        <v>79401</v>
      </c>
      <c r="AY38" s="43">
        <f>'BAR BB| Open rates'!AY38*0.82+25</f>
        <v>76121</v>
      </c>
      <c r="AZ38" s="43">
        <f>'BAR BB| Open rates'!AZ38*0.82+25</f>
        <v>79401</v>
      </c>
      <c r="BA38" s="43">
        <f>'BAR BB| Open rates'!BA38*0.82+25</f>
        <v>72021</v>
      </c>
      <c r="BB38" s="43">
        <f>'BAR BB| Open rates'!BB38*0.82+25</f>
        <v>70381</v>
      </c>
      <c r="BC38" s="43">
        <f>'BAR BB| Open rates'!BC38*0.82+25</f>
        <v>72021</v>
      </c>
      <c r="BD38" s="43">
        <f>'BAR BB| Open rates'!BD38*0.82+25</f>
        <v>70381</v>
      </c>
      <c r="BE38" s="43">
        <f>'BAR BB| Open rates'!BE38*0.82+25</f>
        <v>52915</v>
      </c>
      <c r="BF38" s="43">
        <f>'BAR BB| Open rates'!BF38*0.82+25</f>
        <v>51521</v>
      </c>
      <c r="BG38" s="43">
        <f>'BAR BB| Open rates'!BG38*0.82+25</f>
        <v>49881</v>
      </c>
      <c r="BH38" s="43">
        <f>'BAR BB| Open rates'!BH38*0.82+25</f>
        <v>49881</v>
      </c>
      <c r="BI38" s="43">
        <f>'BAR BB| Open rates'!BI38*0.82+25</f>
        <v>49061</v>
      </c>
      <c r="BJ38" s="43">
        <f>'BAR BB| Open rates'!BJ38*0.82+25</f>
        <v>49881</v>
      </c>
      <c r="BK38" s="43">
        <f>'BAR BB| Open rates'!BK38*0.82+25</f>
        <v>49061</v>
      </c>
      <c r="BL38" s="43">
        <f>'BAR BB| Open rates'!BL38*0.82+25</f>
        <v>49881</v>
      </c>
    </row>
    <row r="39" spans="1:64" s="36" customFormat="1" ht="12" customHeight="1" x14ac:dyDescent="0.2">
      <c r="A39" s="237">
        <v>6</v>
      </c>
      <c r="B39" s="43">
        <f>'BAR BB| Open rates'!B39*0.82+25</f>
        <v>64148.999999999993</v>
      </c>
      <c r="C39" s="43">
        <f>'BAR BB| Open rates'!C39*0.82+25</f>
        <v>60869</v>
      </c>
      <c r="D39" s="43">
        <f>'BAR BB| Open rates'!D39*0.82+25</f>
        <v>60869</v>
      </c>
      <c r="E39" s="43">
        <f>'BAR BB| Open rates'!E39*0.82+25</f>
        <v>64148.999999999993</v>
      </c>
      <c r="F39" s="43">
        <f>'BAR BB| Open rates'!F39*0.82+25</f>
        <v>60869</v>
      </c>
      <c r="G39" s="43">
        <f>'BAR BB| Open rates'!G39*0.82+25</f>
        <v>60869</v>
      </c>
      <c r="H39" s="43">
        <f>'BAR BB| Open rates'!H39*0.82+25</f>
        <v>55129</v>
      </c>
      <c r="I39" s="43">
        <f>'BAR BB| Open rates'!I39*0.82+25</f>
        <v>53325</v>
      </c>
      <c r="J39" s="43">
        <f>'BAR BB| Open rates'!J39*0.82+25</f>
        <v>51931</v>
      </c>
      <c r="K39" s="43">
        <f>'BAR BB| Open rates'!K39*0.82+25</f>
        <v>50291</v>
      </c>
      <c r="L39" s="43">
        <f>'BAR BB| Open rates'!L39*0.82+25</f>
        <v>51931</v>
      </c>
      <c r="M39" s="43">
        <f>'BAR BB| Open rates'!M39*0.82+25</f>
        <v>50291</v>
      </c>
      <c r="N39" s="43">
        <f>'BAR BB| Open rates'!N39*0.82+25</f>
        <v>51931</v>
      </c>
      <c r="O39" s="43">
        <f>'BAR BB| Open rates'!O39*0.82+25</f>
        <v>50291</v>
      </c>
      <c r="P39" s="43">
        <f>'BAR BB| Open rates'!P39*0.82+25</f>
        <v>51931</v>
      </c>
      <c r="Q39" s="43">
        <f>'BAR BB| Open rates'!Q39*0.82+25</f>
        <v>50291</v>
      </c>
      <c r="R39" s="43">
        <f>'BAR BB| Open rates'!R39*0.82+25</f>
        <v>50291</v>
      </c>
      <c r="S39" s="43">
        <f>'BAR BB| Open rates'!S39*0.82+25</f>
        <v>51931</v>
      </c>
      <c r="T39" s="43">
        <f>'BAR BB| Open rates'!T39*0.82+25</f>
        <v>50291</v>
      </c>
      <c r="U39" s="43">
        <f>'BAR BB| Open rates'!U39*0.82+25</f>
        <v>51931</v>
      </c>
      <c r="V39" s="43">
        <f>'BAR BB| Open rates'!V39*0.82+25</f>
        <v>51931</v>
      </c>
      <c r="W39" s="43">
        <f>'BAR BB| Open rates'!W39*0.82+25</f>
        <v>55129</v>
      </c>
      <c r="X39" s="43">
        <f>'BAR BB| Open rates'!X39*0.82+25</f>
        <v>60869</v>
      </c>
      <c r="Y39" s="43">
        <f>'BAR BB| Open rates'!Y39*0.82+25</f>
        <v>209043</v>
      </c>
      <c r="Z39" s="43">
        <f>'BAR BB| Open rates'!Z39*0.82+25</f>
        <v>225361</v>
      </c>
      <c r="AA39" s="43">
        <f>'BAR BB| Open rates'!AA39*0.82+25</f>
        <v>233561</v>
      </c>
      <c r="AB39" s="43">
        <f>'BAR BB| Open rates'!AB39*0.82+25</f>
        <v>241843</v>
      </c>
      <c r="AC39" s="43">
        <f>'BAR BB| Open rates'!AC39*0.82+25</f>
        <v>235775</v>
      </c>
      <c r="AD39" s="43">
        <f>'BAR BB| Open rates'!AD39*0.82+25</f>
        <v>233561</v>
      </c>
      <c r="AE39" s="43">
        <f>'BAR BB| Open rates'!AE39*0.82+25</f>
        <v>103099</v>
      </c>
      <c r="AF39" s="43">
        <f>'BAR BB| Open rates'!AF39*0.82+25</f>
        <v>94899</v>
      </c>
      <c r="AG39" s="43">
        <f>'BAR BB| Open rates'!AG39*0.82+25</f>
        <v>64558.999999999993</v>
      </c>
      <c r="AH39" s="43">
        <f>'BAR BB| Open rates'!AH39*0.82+25</f>
        <v>68659</v>
      </c>
      <c r="AI39" s="43">
        <f>'BAR BB| Open rates'!AI39*0.82+25</f>
        <v>67019</v>
      </c>
      <c r="AJ39" s="43">
        <f>'BAR BB| Open rates'!AJ39*0.82+25</f>
        <v>64558.999999999993</v>
      </c>
      <c r="AK39" s="43">
        <f>'BAR BB| Open rates'!AK39*0.82+25</f>
        <v>67019</v>
      </c>
      <c r="AL39" s="43">
        <f>'BAR BB| Open rates'!AL39*0.82+25</f>
        <v>64558.999999999993</v>
      </c>
      <c r="AM39" s="43">
        <f>'BAR BB| Open rates'!AM39*0.82+25</f>
        <v>67019</v>
      </c>
      <c r="AN39" s="43">
        <f>'BAR BB| Open rates'!AN39*0.82+25</f>
        <v>72759</v>
      </c>
      <c r="AO39" s="43">
        <f>'BAR BB| Open rates'!AO39*0.82+25</f>
        <v>75219</v>
      </c>
      <c r="AP39" s="43">
        <f>'BAR BB| Open rates'!AP39*0.82+25</f>
        <v>94981</v>
      </c>
      <c r="AQ39" s="43">
        <f>'BAR BB| Open rates'!AQ39*0.82+25</f>
        <v>94981</v>
      </c>
      <c r="AR39" s="43">
        <f>'BAR BB| Open rates'!AR39*0.82+25</f>
        <v>97359</v>
      </c>
      <c r="AS39" s="43">
        <f>'BAR BB| Open rates'!AS39*0.82+25</f>
        <v>94981</v>
      </c>
      <c r="AT39" s="43">
        <f>'BAR BB| Open rates'!AT39*0.82+25</f>
        <v>97359</v>
      </c>
      <c r="AU39" s="43">
        <f>'BAR BB| Open rates'!AU39*0.82+25</f>
        <v>94981</v>
      </c>
      <c r="AV39" s="43">
        <f>'BAR BB| Open rates'!AV39*0.82+25</f>
        <v>116629</v>
      </c>
      <c r="AW39" s="43">
        <f>'BAR BB| Open rates'!AW39*0.82+25</f>
        <v>97277</v>
      </c>
      <c r="AX39" s="43">
        <f>'BAR BB| Open rates'!AX39*0.82+25</f>
        <v>81861</v>
      </c>
      <c r="AY39" s="43">
        <f>'BAR BB| Open rates'!AY39*0.82+25</f>
        <v>78581</v>
      </c>
      <c r="AZ39" s="43">
        <f>'BAR BB| Open rates'!AZ39*0.82+25</f>
        <v>81861</v>
      </c>
      <c r="BA39" s="43">
        <f>'BAR BB| Open rates'!BA39*0.82+25</f>
        <v>74481</v>
      </c>
      <c r="BB39" s="43">
        <f>'BAR BB| Open rates'!BB39*0.82+25</f>
        <v>72841</v>
      </c>
      <c r="BC39" s="43">
        <f>'BAR BB| Open rates'!BC39*0.82+25</f>
        <v>74481</v>
      </c>
      <c r="BD39" s="43">
        <f>'BAR BB| Open rates'!BD39*0.82+25</f>
        <v>72841</v>
      </c>
      <c r="BE39" s="43">
        <f>'BAR BB| Open rates'!BE39*0.82+25</f>
        <v>55375</v>
      </c>
      <c r="BF39" s="43">
        <f>'BAR BB| Open rates'!BF39*0.82+25</f>
        <v>53981</v>
      </c>
      <c r="BG39" s="43">
        <f>'BAR BB| Open rates'!BG39*0.82+25</f>
        <v>52341</v>
      </c>
      <c r="BH39" s="43">
        <f>'BAR BB| Open rates'!BH39*0.82+25</f>
        <v>52341</v>
      </c>
      <c r="BI39" s="43">
        <f>'BAR BB| Open rates'!BI39*0.82+25</f>
        <v>51521</v>
      </c>
      <c r="BJ39" s="43">
        <f>'BAR BB| Open rates'!BJ39*0.82+25</f>
        <v>52341</v>
      </c>
      <c r="BK39" s="43">
        <f>'BAR BB| Open rates'!BK39*0.82+25</f>
        <v>51521</v>
      </c>
      <c r="BL39" s="43">
        <f>'BAR BB| Open rates'!BL39*0.82+25</f>
        <v>52341</v>
      </c>
    </row>
    <row r="40" spans="1:64"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row>
    <row r="41" spans="1:64" s="36" customFormat="1" ht="12" customHeight="1" x14ac:dyDescent="0.2">
      <c r="A41" s="237">
        <v>1</v>
      </c>
      <c r="B41" s="43">
        <f>'BAR BB| Open rates'!B41*0.82+25</f>
        <v>60213</v>
      </c>
      <c r="C41" s="43">
        <f>'BAR BB| Open rates'!C41*0.82+25</f>
        <v>56933</v>
      </c>
      <c r="D41" s="43">
        <f>'BAR BB| Open rates'!D41*0.82+25</f>
        <v>56933</v>
      </c>
      <c r="E41" s="43">
        <f>'BAR BB| Open rates'!E41*0.82+25</f>
        <v>60213</v>
      </c>
      <c r="F41" s="43">
        <f>'BAR BB| Open rates'!F41*0.82+25</f>
        <v>56933</v>
      </c>
      <c r="G41" s="43">
        <f>'BAR BB| Open rates'!G41*0.82+25</f>
        <v>56933</v>
      </c>
      <c r="H41" s="43">
        <f>'BAR BB| Open rates'!H41*0.82+25</f>
        <v>51193</v>
      </c>
      <c r="I41" s="43">
        <f>'BAR BB| Open rates'!I41*0.82+25</f>
        <v>49389</v>
      </c>
      <c r="J41" s="43">
        <f>'BAR BB| Open rates'!J41*0.82+25</f>
        <v>47995</v>
      </c>
      <c r="K41" s="43">
        <f>'BAR BB| Open rates'!K41*0.82+25</f>
        <v>46355</v>
      </c>
      <c r="L41" s="43">
        <f>'BAR BB| Open rates'!L41*0.82+25</f>
        <v>47995</v>
      </c>
      <c r="M41" s="43">
        <f>'BAR BB| Open rates'!M41*0.82+25</f>
        <v>46355</v>
      </c>
      <c r="N41" s="43">
        <f>'BAR BB| Open rates'!N41*0.82+25</f>
        <v>47995</v>
      </c>
      <c r="O41" s="43">
        <f>'BAR BB| Open rates'!O41*0.82+25</f>
        <v>46355</v>
      </c>
      <c r="P41" s="43">
        <f>'BAR BB| Open rates'!P41*0.82+25</f>
        <v>47995</v>
      </c>
      <c r="Q41" s="43">
        <f>'BAR BB| Open rates'!Q41*0.82+25</f>
        <v>46355</v>
      </c>
      <c r="R41" s="43">
        <f>'BAR BB| Open rates'!R41*0.82+25</f>
        <v>46355</v>
      </c>
      <c r="S41" s="43">
        <f>'BAR BB| Open rates'!S41*0.82+25</f>
        <v>47995</v>
      </c>
      <c r="T41" s="43">
        <f>'BAR BB| Open rates'!T41*0.82+25</f>
        <v>46355</v>
      </c>
      <c r="U41" s="43">
        <f>'BAR BB| Open rates'!U41*0.82+25</f>
        <v>47995</v>
      </c>
      <c r="V41" s="43">
        <f>'BAR BB| Open rates'!V41*0.82+25</f>
        <v>47995</v>
      </c>
      <c r="W41" s="43">
        <f>'BAR BB| Open rates'!W41*0.82+25</f>
        <v>51193</v>
      </c>
      <c r="X41" s="43">
        <f>'BAR BB| Open rates'!X41*0.82+25</f>
        <v>56933</v>
      </c>
      <c r="Y41" s="43">
        <f>'BAR BB| Open rates'!Y41*0.82+25</f>
        <v>204943</v>
      </c>
      <c r="Z41" s="43">
        <f>'BAR BB| Open rates'!Z41*0.82+25</f>
        <v>221261</v>
      </c>
      <c r="AA41" s="43">
        <f>'BAR BB| Open rates'!AA41*0.82+25</f>
        <v>229461</v>
      </c>
      <c r="AB41" s="43">
        <f>'BAR BB| Open rates'!AB41*0.82+25</f>
        <v>237743</v>
      </c>
      <c r="AC41" s="43">
        <f>'BAR BB| Open rates'!AC41*0.82+25</f>
        <v>231675</v>
      </c>
      <c r="AD41" s="43">
        <f>'BAR BB| Open rates'!AD41*0.82+25</f>
        <v>229461</v>
      </c>
      <c r="AE41" s="43">
        <f>'BAR BB| Open rates'!AE41*0.82+25</f>
        <v>94899</v>
      </c>
      <c r="AF41" s="43">
        <f>'BAR BB| Open rates'!AF41*0.82+25</f>
        <v>86699</v>
      </c>
      <c r="AG41" s="43">
        <f>'BAR BB| Open rates'!AG41*0.82+25</f>
        <v>56359</v>
      </c>
      <c r="AH41" s="43">
        <f>'BAR BB| Open rates'!AH41*0.82+25</f>
        <v>60459</v>
      </c>
      <c r="AI41" s="43">
        <f>'BAR BB| Open rates'!AI41*0.82+25</f>
        <v>58819</v>
      </c>
      <c r="AJ41" s="43">
        <f>'BAR BB| Open rates'!AJ41*0.82+25</f>
        <v>56359</v>
      </c>
      <c r="AK41" s="43">
        <f>'BAR BB| Open rates'!AK41*0.82+25</f>
        <v>58819</v>
      </c>
      <c r="AL41" s="43">
        <f>'BAR BB| Open rates'!AL41*0.82+25</f>
        <v>56359</v>
      </c>
      <c r="AM41" s="43">
        <f>'BAR BB| Open rates'!AM41*0.82+25</f>
        <v>58819</v>
      </c>
      <c r="AN41" s="43">
        <f>'BAR BB| Open rates'!AN41*0.82+25</f>
        <v>64558.999999999993</v>
      </c>
      <c r="AO41" s="43">
        <f>'BAR BB| Open rates'!AO41*0.82+25</f>
        <v>67019</v>
      </c>
      <c r="AP41" s="43">
        <f>'BAR BB| Open rates'!AP41*0.82+25</f>
        <v>115481</v>
      </c>
      <c r="AQ41" s="43">
        <f>'BAR BB| Open rates'!AQ41*0.82+25</f>
        <v>115481</v>
      </c>
      <c r="AR41" s="43">
        <f>'BAR BB| Open rates'!AR41*0.82+25</f>
        <v>117859</v>
      </c>
      <c r="AS41" s="43">
        <f>'BAR BB| Open rates'!AS41*0.82+25</f>
        <v>115481</v>
      </c>
      <c r="AT41" s="43">
        <f>'BAR BB| Open rates'!AT41*0.82+25</f>
        <v>117859</v>
      </c>
      <c r="AU41" s="43">
        <f>'BAR BB| Open rates'!AU41*0.82+25</f>
        <v>115481</v>
      </c>
      <c r="AV41" s="43">
        <f>'BAR BB| Open rates'!AV41*0.82+25</f>
        <v>104329</v>
      </c>
      <c r="AW41" s="43">
        <f>'BAR BB| Open rates'!AW41*0.82+25</f>
        <v>101377</v>
      </c>
      <c r="AX41" s="43">
        <f>'BAR BB| Open rates'!AX41*0.82+25</f>
        <v>85961</v>
      </c>
      <c r="AY41" s="43">
        <f>'BAR BB| Open rates'!AY41*0.82+25</f>
        <v>82681</v>
      </c>
      <c r="AZ41" s="43">
        <f>'BAR BB| Open rates'!AZ41*0.82+25</f>
        <v>85961</v>
      </c>
      <c r="BA41" s="43">
        <f>'BAR BB| Open rates'!BA41*0.82+25</f>
        <v>78581</v>
      </c>
      <c r="BB41" s="43">
        <f>'BAR BB| Open rates'!BB41*0.82+25</f>
        <v>76941</v>
      </c>
      <c r="BC41" s="43">
        <f>'BAR BB| Open rates'!BC41*0.82+25</f>
        <v>78581</v>
      </c>
      <c r="BD41" s="43">
        <f>'BAR BB| Open rates'!BD41*0.82+25</f>
        <v>76941</v>
      </c>
      <c r="BE41" s="43">
        <f>'BAR BB| Open rates'!BE41*0.82+25</f>
        <v>66937</v>
      </c>
      <c r="BF41" s="43">
        <f>'BAR BB| Open rates'!BF41*0.82+25</f>
        <v>65543</v>
      </c>
      <c r="BG41" s="43">
        <f>'BAR BB| Open rates'!BG41*0.82+25</f>
        <v>63902.999999999993</v>
      </c>
      <c r="BH41" s="43">
        <f>'BAR BB| Open rates'!BH41*0.82+25</f>
        <v>63902.999999999993</v>
      </c>
      <c r="BI41" s="43">
        <f>'BAR BB| Open rates'!BI41*0.82+25</f>
        <v>63082.999999999993</v>
      </c>
      <c r="BJ41" s="43">
        <f>'BAR BB| Open rates'!BJ41*0.82+25</f>
        <v>63902.999999999993</v>
      </c>
      <c r="BK41" s="43">
        <f>'BAR BB| Open rates'!BK41*0.82+25</f>
        <v>63082.999999999993</v>
      </c>
      <c r="BL41" s="43">
        <f>'BAR BB| Open rates'!BL41*0.82+25</f>
        <v>63902.999999999993</v>
      </c>
    </row>
    <row r="42" spans="1:64" s="36" customFormat="1" ht="12" customHeight="1" x14ac:dyDescent="0.2">
      <c r="A42" s="237">
        <v>2</v>
      </c>
      <c r="B42" s="43">
        <f>'BAR BB| Open rates'!B42*0.82+25</f>
        <v>62262.999999999993</v>
      </c>
      <c r="C42" s="43">
        <f>'BAR BB| Open rates'!C42*0.82+25</f>
        <v>58983</v>
      </c>
      <c r="D42" s="43">
        <f>'BAR BB| Open rates'!D42*0.82+25</f>
        <v>58983</v>
      </c>
      <c r="E42" s="43">
        <f>'BAR BB| Open rates'!E42*0.82+25</f>
        <v>62262.999999999993</v>
      </c>
      <c r="F42" s="43">
        <f>'BAR BB| Open rates'!F42*0.82+25</f>
        <v>58983</v>
      </c>
      <c r="G42" s="43">
        <f>'BAR BB| Open rates'!G42*0.82+25</f>
        <v>58983</v>
      </c>
      <c r="H42" s="43">
        <f>'BAR BB| Open rates'!H42*0.82+25</f>
        <v>53243</v>
      </c>
      <c r="I42" s="43">
        <f>'BAR BB| Open rates'!I42*0.82+25</f>
        <v>51439</v>
      </c>
      <c r="J42" s="43">
        <f>'BAR BB| Open rates'!J42*0.82+25</f>
        <v>50045</v>
      </c>
      <c r="K42" s="43">
        <f>'BAR BB| Open rates'!K42*0.82+25</f>
        <v>48405</v>
      </c>
      <c r="L42" s="43">
        <f>'BAR BB| Open rates'!L42*0.82+25</f>
        <v>50045</v>
      </c>
      <c r="M42" s="43">
        <f>'BAR BB| Open rates'!M42*0.82+25</f>
        <v>48405</v>
      </c>
      <c r="N42" s="43">
        <f>'BAR BB| Open rates'!N42*0.82+25</f>
        <v>50045</v>
      </c>
      <c r="O42" s="43">
        <f>'BAR BB| Open rates'!O42*0.82+25</f>
        <v>48405</v>
      </c>
      <c r="P42" s="43">
        <f>'BAR BB| Open rates'!P42*0.82+25</f>
        <v>50045</v>
      </c>
      <c r="Q42" s="43">
        <f>'BAR BB| Open rates'!Q42*0.82+25</f>
        <v>48405</v>
      </c>
      <c r="R42" s="43">
        <f>'BAR BB| Open rates'!R42*0.82+25</f>
        <v>48405</v>
      </c>
      <c r="S42" s="43">
        <f>'BAR BB| Open rates'!S42*0.82+25</f>
        <v>50045</v>
      </c>
      <c r="T42" s="43">
        <f>'BAR BB| Open rates'!T42*0.82+25</f>
        <v>48405</v>
      </c>
      <c r="U42" s="43">
        <f>'BAR BB| Open rates'!U42*0.82+25</f>
        <v>50045</v>
      </c>
      <c r="V42" s="43">
        <f>'BAR BB| Open rates'!V42*0.82+25</f>
        <v>50045</v>
      </c>
      <c r="W42" s="43">
        <f>'BAR BB| Open rates'!W42*0.82+25</f>
        <v>53243</v>
      </c>
      <c r="X42" s="43">
        <f>'BAR BB| Open rates'!X42*0.82+25</f>
        <v>58983</v>
      </c>
      <c r="Y42" s="43">
        <f>'BAR BB| Open rates'!Y42*0.82+25</f>
        <v>207403</v>
      </c>
      <c r="Z42" s="43">
        <f>'BAR BB| Open rates'!Z42*0.82+25</f>
        <v>223721</v>
      </c>
      <c r="AA42" s="43">
        <f>'BAR BB| Open rates'!AA42*0.82+25</f>
        <v>231921</v>
      </c>
      <c r="AB42" s="43">
        <f>'BAR BB| Open rates'!AB42*0.82+25</f>
        <v>240203</v>
      </c>
      <c r="AC42" s="43">
        <f>'BAR BB| Open rates'!AC42*0.82+25</f>
        <v>234135</v>
      </c>
      <c r="AD42" s="43">
        <f>'BAR BB| Open rates'!AD42*0.82+25</f>
        <v>231921</v>
      </c>
      <c r="AE42" s="43">
        <f>'BAR BB| Open rates'!AE42*0.82+25</f>
        <v>97359</v>
      </c>
      <c r="AF42" s="43">
        <f>'BAR BB| Open rates'!AF42*0.82+25</f>
        <v>89159</v>
      </c>
      <c r="AG42" s="43">
        <f>'BAR BB| Open rates'!AG42*0.82+25</f>
        <v>58819</v>
      </c>
      <c r="AH42" s="43">
        <f>'BAR BB| Open rates'!AH42*0.82+25</f>
        <v>62918.999999999993</v>
      </c>
      <c r="AI42" s="43">
        <f>'BAR BB| Open rates'!AI42*0.82+25</f>
        <v>61278.999999999993</v>
      </c>
      <c r="AJ42" s="43">
        <f>'BAR BB| Open rates'!AJ42*0.82+25</f>
        <v>58819</v>
      </c>
      <c r="AK42" s="43">
        <f>'BAR BB| Open rates'!AK42*0.82+25</f>
        <v>61278.999999999993</v>
      </c>
      <c r="AL42" s="43">
        <f>'BAR BB| Open rates'!AL42*0.82+25</f>
        <v>58819</v>
      </c>
      <c r="AM42" s="43">
        <f>'BAR BB| Open rates'!AM42*0.82+25</f>
        <v>61278.999999999993</v>
      </c>
      <c r="AN42" s="43">
        <f>'BAR BB| Open rates'!AN42*0.82+25</f>
        <v>67019</v>
      </c>
      <c r="AO42" s="43">
        <f>'BAR BB| Open rates'!AO42*0.82+25</f>
        <v>69479</v>
      </c>
      <c r="AP42" s="43">
        <f>'BAR BB| Open rates'!AP42*0.82+25</f>
        <v>117941</v>
      </c>
      <c r="AQ42" s="43">
        <f>'BAR BB| Open rates'!AQ42*0.82+25</f>
        <v>117941</v>
      </c>
      <c r="AR42" s="43">
        <f>'BAR BB| Open rates'!AR42*0.82+25</f>
        <v>120319</v>
      </c>
      <c r="AS42" s="43">
        <f>'BAR BB| Open rates'!AS42*0.82+25</f>
        <v>117941</v>
      </c>
      <c r="AT42" s="43">
        <f>'BAR BB| Open rates'!AT42*0.82+25</f>
        <v>120319</v>
      </c>
      <c r="AU42" s="43">
        <f>'BAR BB| Open rates'!AU42*0.82+25</f>
        <v>117941</v>
      </c>
      <c r="AV42" s="43">
        <f>'BAR BB| Open rates'!AV42*0.82+25</f>
        <v>106789</v>
      </c>
      <c r="AW42" s="43">
        <f>'BAR BB| Open rates'!AW42*0.82+25</f>
        <v>103837</v>
      </c>
      <c r="AX42" s="43">
        <f>'BAR BB| Open rates'!AX42*0.82+25</f>
        <v>88421</v>
      </c>
      <c r="AY42" s="43">
        <f>'BAR BB| Open rates'!AY42*0.82+25</f>
        <v>85141</v>
      </c>
      <c r="AZ42" s="43">
        <f>'BAR BB| Open rates'!AZ42*0.82+25</f>
        <v>88421</v>
      </c>
      <c r="BA42" s="43">
        <f>'BAR BB| Open rates'!BA42*0.82+25</f>
        <v>81041</v>
      </c>
      <c r="BB42" s="43">
        <f>'BAR BB| Open rates'!BB42*0.82+25</f>
        <v>79401</v>
      </c>
      <c r="BC42" s="43">
        <f>'BAR BB| Open rates'!BC42*0.82+25</f>
        <v>81041</v>
      </c>
      <c r="BD42" s="43">
        <f>'BAR BB| Open rates'!BD42*0.82+25</f>
        <v>79401</v>
      </c>
      <c r="BE42" s="43">
        <f>'BAR BB| Open rates'!BE42*0.82+25</f>
        <v>69397</v>
      </c>
      <c r="BF42" s="43">
        <f>'BAR BB| Open rates'!BF42*0.82+25</f>
        <v>68003</v>
      </c>
      <c r="BG42" s="43">
        <f>'BAR BB| Open rates'!BG42*0.82+25</f>
        <v>66363</v>
      </c>
      <c r="BH42" s="43">
        <f>'BAR BB| Open rates'!BH42*0.82+25</f>
        <v>66363</v>
      </c>
      <c r="BI42" s="43">
        <f>'BAR BB| Open rates'!BI42*0.82+25</f>
        <v>65543</v>
      </c>
      <c r="BJ42" s="43">
        <f>'BAR BB| Open rates'!BJ42*0.82+25</f>
        <v>66363</v>
      </c>
      <c r="BK42" s="43">
        <f>'BAR BB| Open rates'!BK42*0.82+25</f>
        <v>65543</v>
      </c>
      <c r="BL42" s="43">
        <f>'BAR BB| Open rates'!BL42*0.82+25</f>
        <v>66363</v>
      </c>
    </row>
    <row r="43" spans="1:64" s="36" customFormat="1" ht="12" customHeight="1" x14ac:dyDescent="0.2">
      <c r="A43" s="237">
        <v>3</v>
      </c>
      <c r="B43" s="43">
        <f>'BAR BB| Open rates'!B43*0.82+25</f>
        <v>64312.999999999993</v>
      </c>
      <c r="C43" s="43">
        <f>'BAR BB| Open rates'!C43*0.82+25</f>
        <v>61033</v>
      </c>
      <c r="D43" s="43">
        <f>'BAR BB| Open rates'!D43*0.82+25</f>
        <v>61033</v>
      </c>
      <c r="E43" s="43">
        <f>'BAR BB| Open rates'!E43*0.82+25</f>
        <v>64312.999999999993</v>
      </c>
      <c r="F43" s="43">
        <f>'BAR BB| Open rates'!F43*0.82+25</f>
        <v>61033</v>
      </c>
      <c r="G43" s="43">
        <f>'BAR BB| Open rates'!G43*0.82+25</f>
        <v>61033</v>
      </c>
      <c r="H43" s="43">
        <f>'BAR BB| Open rates'!H43*0.82+25</f>
        <v>55293</v>
      </c>
      <c r="I43" s="43">
        <f>'BAR BB| Open rates'!I43*0.82+25</f>
        <v>53489</v>
      </c>
      <c r="J43" s="43">
        <f>'BAR BB| Open rates'!J43*0.82+25</f>
        <v>52095</v>
      </c>
      <c r="K43" s="43">
        <f>'BAR BB| Open rates'!K43*0.82+25</f>
        <v>50455</v>
      </c>
      <c r="L43" s="43">
        <f>'BAR BB| Open rates'!L43*0.82+25</f>
        <v>52095</v>
      </c>
      <c r="M43" s="43">
        <f>'BAR BB| Open rates'!M43*0.82+25</f>
        <v>50455</v>
      </c>
      <c r="N43" s="43">
        <f>'BAR BB| Open rates'!N43*0.82+25</f>
        <v>52095</v>
      </c>
      <c r="O43" s="43">
        <f>'BAR BB| Open rates'!O43*0.82+25</f>
        <v>50455</v>
      </c>
      <c r="P43" s="43">
        <f>'BAR BB| Open rates'!P43*0.82+25</f>
        <v>52095</v>
      </c>
      <c r="Q43" s="43">
        <f>'BAR BB| Open rates'!Q43*0.82+25</f>
        <v>50455</v>
      </c>
      <c r="R43" s="43">
        <f>'BAR BB| Open rates'!R43*0.82+25</f>
        <v>50455</v>
      </c>
      <c r="S43" s="43">
        <f>'BAR BB| Open rates'!S43*0.82+25</f>
        <v>52095</v>
      </c>
      <c r="T43" s="43">
        <f>'BAR BB| Open rates'!T43*0.82+25</f>
        <v>50455</v>
      </c>
      <c r="U43" s="43">
        <f>'BAR BB| Open rates'!U43*0.82+25</f>
        <v>52095</v>
      </c>
      <c r="V43" s="43">
        <f>'BAR BB| Open rates'!V43*0.82+25</f>
        <v>52095</v>
      </c>
      <c r="W43" s="43">
        <f>'BAR BB| Open rates'!W43*0.82+25</f>
        <v>55293</v>
      </c>
      <c r="X43" s="43">
        <f>'BAR BB| Open rates'!X43*0.82+25</f>
        <v>61033</v>
      </c>
      <c r="Y43" s="43">
        <f>'BAR BB| Open rates'!Y43*0.82+25</f>
        <v>209863</v>
      </c>
      <c r="Z43" s="43">
        <f>'BAR BB| Open rates'!Z43*0.82+25</f>
        <v>226181</v>
      </c>
      <c r="AA43" s="43">
        <f>'BAR BB| Open rates'!AA43*0.82+25</f>
        <v>234381</v>
      </c>
      <c r="AB43" s="43">
        <f>'BAR BB| Open rates'!AB43*0.82+25</f>
        <v>242663</v>
      </c>
      <c r="AC43" s="43">
        <f>'BAR BB| Open rates'!AC43*0.82+25</f>
        <v>236595</v>
      </c>
      <c r="AD43" s="43">
        <f>'BAR BB| Open rates'!AD43*0.82+25</f>
        <v>234381</v>
      </c>
      <c r="AE43" s="43">
        <f>'BAR BB| Open rates'!AE43*0.82+25</f>
        <v>99819</v>
      </c>
      <c r="AF43" s="43">
        <f>'BAR BB| Open rates'!AF43*0.82+25</f>
        <v>91619</v>
      </c>
      <c r="AG43" s="43">
        <f>'BAR BB| Open rates'!AG43*0.82+25</f>
        <v>61278.999999999993</v>
      </c>
      <c r="AH43" s="43">
        <f>'BAR BB| Open rates'!AH43*0.82+25</f>
        <v>65378.999999999993</v>
      </c>
      <c r="AI43" s="43">
        <f>'BAR BB| Open rates'!AI43*0.82+25</f>
        <v>63738.999999999993</v>
      </c>
      <c r="AJ43" s="43">
        <f>'BAR BB| Open rates'!AJ43*0.82+25</f>
        <v>61278.999999999993</v>
      </c>
      <c r="AK43" s="43">
        <f>'BAR BB| Open rates'!AK43*0.82+25</f>
        <v>63738.999999999993</v>
      </c>
      <c r="AL43" s="43">
        <f>'BAR BB| Open rates'!AL43*0.82+25</f>
        <v>61278.999999999993</v>
      </c>
      <c r="AM43" s="43">
        <f>'BAR BB| Open rates'!AM43*0.82+25</f>
        <v>63738.999999999993</v>
      </c>
      <c r="AN43" s="43">
        <f>'BAR BB| Open rates'!AN43*0.82+25</f>
        <v>69479</v>
      </c>
      <c r="AO43" s="43">
        <f>'BAR BB| Open rates'!AO43*0.82+25</f>
        <v>71939</v>
      </c>
      <c r="AP43" s="43">
        <f>'BAR BB| Open rates'!AP43*0.82+25</f>
        <v>120401</v>
      </c>
      <c r="AQ43" s="43">
        <f>'BAR BB| Open rates'!AQ43*0.82+25</f>
        <v>120401</v>
      </c>
      <c r="AR43" s="43">
        <f>'BAR BB| Open rates'!AR43*0.82+25</f>
        <v>122778.99999999999</v>
      </c>
      <c r="AS43" s="43">
        <f>'BAR BB| Open rates'!AS43*0.82+25</f>
        <v>120401</v>
      </c>
      <c r="AT43" s="43">
        <f>'BAR BB| Open rates'!AT43*0.82+25</f>
        <v>122778.99999999999</v>
      </c>
      <c r="AU43" s="43">
        <f>'BAR BB| Open rates'!AU43*0.82+25</f>
        <v>120401</v>
      </c>
      <c r="AV43" s="43">
        <f>'BAR BB| Open rates'!AV43*0.82+25</f>
        <v>109249</v>
      </c>
      <c r="AW43" s="43">
        <f>'BAR BB| Open rates'!AW43*0.82+25</f>
        <v>106297</v>
      </c>
      <c r="AX43" s="43">
        <f>'BAR BB| Open rates'!AX43*0.82+25</f>
        <v>90881</v>
      </c>
      <c r="AY43" s="43">
        <f>'BAR BB| Open rates'!AY43*0.82+25</f>
        <v>87601</v>
      </c>
      <c r="AZ43" s="43">
        <f>'BAR BB| Open rates'!AZ43*0.82+25</f>
        <v>90881</v>
      </c>
      <c r="BA43" s="43">
        <f>'BAR BB| Open rates'!BA43*0.82+25</f>
        <v>83501</v>
      </c>
      <c r="BB43" s="43">
        <f>'BAR BB| Open rates'!BB43*0.82+25</f>
        <v>81861</v>
      </c>
      <c r="BC43" s="43">
        <f>'BAR BB| Open rates'!BC43*0.82+25</f>
        <v>83501</v>
      </c>
      <c r="BD43" s="43">
        <f>'BAR BB| Open rates'!BD43*0.82+25</f>
        <v>81861</v>
      </c>
      <c r="BE43" s="43">
        <f>'BAR BB| Open rates'!BE43*0.82+25</f>
        <v>71857</v>
      </c>
      <c r="BF43" s="43">
        <f>'BAR BB| Open rates'!BF43*0.82+25</f>
        <v>70463</v>
      </c>
      <c r="BG43" s="43">
        <f>'BAR BB| Open rates'!BG43*0.82+25</f>
        <v>68823</v>
      </c>
      <c r="BH43" s="43">
        <f>'BAR BB| Open rates'!BH43*0.82+25</f>
        <v>68823</v>
      </c>
      <c r="BI43" s="43">
        <f>'BAR BB| Open rates'!BI43*0.82+25</f>
        <v>68003</v>
      </c>
      <c r="BJ43" s="43">
        <f>'BAR BB| Open rates'!BJ43*0.82+25</f>
        <v>68823</v>
      </c>
      <c r="BK43" s="43">
        <f>'BAR BB| Open rates'!BK43*0.82+25</f>
        <v>68003</v>
      </c>
      <c r="BL43" s="43">
        <f>'BAR BB| Open rates'!BL43*0.82+25</f>
        <v>68823</v>
      </c>
    </row>
    <row r="44" spans="1:64" s="36" customFormat="1" ht="12" customHeight="1" x14ac:dyDescent="0.2">
      <c r="A44" s="237">
        <v>4</v>
      </c>
      <c r="B44" s="43">
        <f>'BAR BB| Open rates'!B44*0.82+25</f>
        <v>66363</v>
      </c>
      <c r="C44" s="43">
        <f>'BAR BB| Open rates'!C44*0.82+25</f>
        <v>63082.999999999993</v>
      </c>
      <c r="D44" s="43">
        <f>'BAR BB| Open rates'!D44*0.82+25</f>
        <v>63082.999999999993</v>
      </c>
      <c r="E44" s="43">
        <f>'BAR BB| Open rates'!E44*0.82+25</f>
        <v>66363</v>
      </c>
      <c r="F44" s="43">
        <f>'BAR BB| Open rates'!F44*0.82+25</f>
        <v>63082.999999999993</v>
      </c>
      <c r="G44" s="43">
        <f>'BAR BB| Open rates'!G44*0.82+25</f>
        <v>63082.999999999993</v>
      </c>
      <c r="H44" s="43">
        <f>'BAR BB| Open rates'!H44*0.82+25</f>
        <v>57343</v>
      </c>
      <c r="I44" s="43">
        <f>'BAR BB| Open rates'!I44*0.82+25</f>
        <v>55539</v>
      </c>
      <c r="J44" s="43">
        <f>'BAR BB| Open rates'!J44*0.82+25</f>
        <v>54145</v>
      </c>
      <c r="K44" s="43">
        <f>'BAR BB| Open rates'!K44*0.82+25</f>
        <v>52505</v>
      </c>
      <c r="L44" s="43">
        <f>'BAR BB| Open rates'!L44*0.82+25</f>
        <v>54145</v>
      </c>
      <c r="M44" s="43">
        <f>'BAR BB| Open rates'!M44*0.82+25</f>
        <v>52505</v>
      </c>
      <c r="N44" s="43">
        <f>'BAR BB| Open rates'!N44*0.82+25</f>
        <v>54145</v>
      </c>
      <c r="O44" s="43">
        <f>'BAR BB| Open rates'!O44*0.82+25</f>
        <v>52505</v>
      </c>
      <c r="P44" s="43">
        <f>'BAR BB| Open rates'!P44*0.82+25</f>
        <v>54145</v>
      </c>
      <c r="Q44" s="43">
        <f>'BAR BB| Open rates'!Q44*0.82+25</f>
        <v>52505</v>
      </c>
      <c r="R44" s="43">
        <f>'BAR BB| Open rates'!R44*0.82+25</f>
        <v>52505</v>
      </c>
      <c r="S44" s="43">
        <f>'BAR BB| Open rates'!S44*0.82+25</f>
        <v>54145</v>
      </c>
      <c r="T44" s="43">
        <f>'BAR BB| Open rates'!T44*0.82+25</f>
        <v>52505</v>
      </c>
      <c r="U44" s="43">
        <f>'BAR BB| Open rates'!U44*0.82+25</f>
        <v>54145</v>
      </c>
      <c r="V44" s="43">
        <f>'BAR BB| Open rates'!V44*0.82+25</f>
        <v>54145</v>
      </c>
      <c r="W44" s="43">
        <f>'BAR BB| Open rates'!W44*0.82+25</f>
        <v>57343</v>
      </c>
      <c r="X44" s="43">
        <f>'BAR BB| Open rates'!X44*0.82+25</f>
        <v>63082.999999999993</v>
      </c>
      <c r="Y44" s="43">
        <f>'BAR BB| Open rates'!Y44*0.82+25</f>
        <v>212323</v>
      </c>
      <c r="Z44" s="43">
        <f>'BAR BB| Open rates'!Z44*0.82+25</f>
        <v>228641</v>
      </c>
      <c r="AA44" s="43">
        <f>'BAR BB| Open rates'!AA44*0.82+25</f>
        <v>236841</v>
      </c>
      <c r="AB44" s="43">
        <f>'BAR BB| Open rates'!AB44*0.82+25</f>
        <v>245122.99999999997</v>
      </c>
      <c r="AC44" s="43">
        <f>'BAR BB| Open rates'!AC44*0.82+25</f>
        <v>239055</v>
      </c>
      <c r="AD44" s="43">
        <f>'BAR BB| Open rates'!AD44*0.82+25</f>
        <v>236841</v>
      </c>
      <c r="AE44" s="43">
        <f>'BAR BB| Open rates'!AE44*0.82+25</f>
        <v>102279</v>
      </c>
      <c r="AF44" s="43">
        <f>'BAR BB| Open rates'!AF44*0.82+25</f>
        <v>94079</v>
      </c>
      <c r="AG44" s="43">
        <f>'BAR BB| Open rates'!AG44*0.82+25</f>
        <v>63738.999999999993</v>
      </c>
      <c r="AH44" s="43">
        <f>'BAR BB| Open rates'!AH44*0.82+25</f>
        <v>67839</v>
      </c>
      <c r="AI44" s="43">
        <f>'BAR BB| Open rates'!AI44*0.82+25</f>
        <v>66199</v>
      </c>
      <c r="AJ44" s="43">
        <f>'BAR BB| Open rates'!AJ44*0.82+25</f>
        <v>63738.999999999993</v>
      </c>
      <c r="AK44" s="43">
        <f>'BAR BB| Open rates'!AK44*0.82+25</f>
        <v>66199</v>
      </c>
      <c r="AL44" s="43">
        <f>'BAR BB| Open rates'!AL44*0.82+25</f>
        <v>63738.999999999993</v>
      </c>
      <c r="AM44" s="43">
        <f>'BAR BB| Open rates'!AM44*0.82+25</f>
        <v>66199</v>
      </c>
      <c r="AN44" s="43">
        <f>'BAR BB| Open rates'!AN44*0.82+25</f>
        <v>71939</v>
      </c>
      <c r="AO44" s="43">
        <f>'BAR BB| Open rates'!AO44*0.82+25</f>
        <v>74399</v>
      </c>
      <c r="AP44" s="43">
        <f>'BAR BB| Open rates'!AP44*0.82+25</f>
        <v>122860.99999999999</v>
      </c>
      <c r="AQ44" s="43">
        <f>'BAR BB| Open rates'!AQ44*0.82+25</f>
        <v>122860.99999999999</v>
      </c>
      <c r="AR44" s="43">
        <f>'BAR BB| Open rates'!AR44*0.82+25</f>
        <v>125238.99999999999</v>
      </c>
      <c r="AS44" s="43">
        <f>'BAR BB| Open rates'!AS44*0.82+25</f>
        <v>122860.99999999999</v>
      </c>
      <c r="AT44" s="43">
        <f>'BAR BB| Open rates'!AT44*0.82+25</f>
        <v>125238.99999999999</v>
      </c>
      <c r="AU44" s="43">
        <f>'BAR BB| Open rates'!AU44*0.82+25</f>
        <v>122860.99999999999</v>
      </c>
      <c r="AV44" s="43">
        <f>'BAR BB| Open rates'!AV44*0.82+25</f>
        <v>111709</v>
      </c>
      <c r="AW44" s="43">
        <f>'BAR BB| Open rates'!AW44*0.82+25</f>
        <v>108757</v>
      </c>
      <c r="AX44" s="43">
        <f>'BAR BB| Open rates'!AX44*0.82+25</f>
        <v>93341</v>
      </c>
      <c r="AY44" s="43">
        <f>'BAR BB| Open rates'!AY44*0.82+25</f>
        <v>90061</v>
      </c>
      <c r="AZ44" s="43">
        <f>'BAR BB| Open rates'!AZ44*0.82+25</f>
        <v>93341</v>
      </c>
      <c r="BA44" s="43">
        <f>'BAR BB| Open rates'!BA44*0.82+25</f>
        <v>85961</v>
      </c>
      <c r="BB44" s="43">
        <f>'BAR BB| Open rates'!BB44*0.82+25</f>
        <v>84321</v>
      </c>
      <c r="BC44" s="43">
        <f>'BAR BB| Open rates'!BC44*0.82+25</f>
        <v>85961</v>
      </c>
      <c r="BD44" s="43">
        <f>'BAR BB| Open rates'!BD44*0.82+25</f>
        <v>84321</v>
      </c>
      <c r="BE44" s="43">
        <f>'BAR BB| Open rates'!BE44*0.82+25</f>
        <v>74317</v>
      </c>
      <c r="BF44" s="43">
        <f>'BAR BB| Open rates'!BF44*0.82+25</f>
        <v>72923</v>
      </c>
      <c r="BG44" s="43">
        <f>'BAR BB| Open rates'!BG44*0.82+25</f>
        <v>71283</v>
      </c>
      <c r="BH44" s="43">
        <f>'BAR BB| Open rates'!BH44*0.82+25</f>
        <v>71283</v>
      </c>
      <c r="BI44" s="43">
        <f>'BAR BB| Open rates'!BI44*0.82+25</f>
        <v>70463</v>
      </c>
      <c r="BJ44" s="43">
        <f>'BAR BB| Open rates'!BJ44*0.82+25</f>
        <v>71283</v>
      </c>
      <c r="BK44" s="43">
        <f>'BAR BB| Open rates'!BK44*0.82+25</f>
        <v>70463</v>
      </c>
      <c r="BL44" s="43">
        <f>'BAR BB| Open rates'!BL44*0.82+25</f>
        <v>71283</v>
      </c>
    </row>
    <row r="45" spans="1:64" s="36" customFormat="1" ht="12" customHeight="1" x14ac:dyDescent="0.2">
      <c r="A45" s="237">
        <v>5</v>
      </c>
      <c r="B45" s="43">
        <f>'BAR BB| Open rates'!B45*0.82+25</f>
        <v>68413</v>
      </c>
      <c r="C45" s="43">
        <f>'BAR BB| Open rates'!C45*0.82+25</f>
        <v>65132.999999999993</v>
      </c>
      <c r="D45" s="43">
        <f>'BAR BB| Open rates'!D45*0.82+25</f>
        <v>65132.999999999993</v>
      </c>
      <c r="E45" s="43">
        <f>'BAR BB| Open rates'!E45*0.82+25</f>
        <v>68413</v>
      </c>
      <c r="F45" s="43">
        <f>'BAR BB| Open rates'!F45*0.82+25</f>
        <v>65132.999999999993</v>
      </c>
      <c r="G45" s="43">
        <f>'BAR BB| Open rates'!G45*0.82+25</f>
        <v>65132.999999999993</v>
      </c>
      <c r="H45" s="43">
        <f>'BAR BB| Open rates'!H45*0.82+25</f>
        <v>59393</v>
      </c>
      <c r="I45" s="43">
        <f>'BAR BB| Open rates'!I45*0.82+25</f>
        <v>57589</v>
      </c>
      <c r="J45" s="43">
        <f>'BAR BB| Open rates'!J45*0.82+25</f>
        <v>56195</v>
      </c>
      <c r="K45" s="43">
        <f>'BAR BB| Open rates'!K45*0.82+25</f>
        <v>54555</v>
      </c>
      <c r="L45" s="43">
        <f>'BAR BB| Open rates'!L45*0.82+25</f>
        <v>56195</v>
      </c>
      <c r="M45" s="43">
        <f>'BAR BB| Open rates'!M45*0.82+25</f>
        <v>54555</v>
      </c>
      <c r="N45" s="43">
        <f>'BAR BB| Open rates'!N45*0.82+25</f>
        <v>56195</v>
      </c>
      <c r="O45" s="43">
        <f>'BAR BB| Open rates'!O45*0.82+25</f>
        <v>54555</v>
      </c>
      <c r="P45" s="43">
        <f>'BAR BB| Open rates'!P45*0.82+25</f>
        <v>56195</v>
      </c>
      <c r="Q45" s="43">
        <f>'BAR BB| Open rates'!Q45*0.82+25</f>
        <v>54555</v>
      </c>
      <c r="R45" s="43">
        <f>'BAR BB| Open rates'!R45*0.82+25</f>
        <v>54555</v>
      </c>
      <c r="S45" s="43">
        <f>'BAR BB| Open rates'!S45*0.82+25</f>
        <v>56195</v>
      </c>
      <c r="T45" s="43">
        <f>'BAR BB| Open rates'!T45*0.82+25</f>
        <v>54555</v>
      </c>
      <c r="U45" s="43">
        <f>'BAR BB| Open rates'!U45*0.82+25</f>
        <v>56195</v>
      </c>
      <c r="V45" s="43">
        <f>'BAR BB| Open rates'!V45*0.82+25</f>
        <v>56195</v>
      </c>
      <c r="W45" s="43">
        <f>'BAR BB| Open rates'!W45*0.82+25</f>
        <v>59393</v>
      </c>
      <c r="X45" s="43">
        <f>'BAR BB| Open rates'!X45*0.82+25</f>
        <v>65132.999999999993</v>
      </c>
      <c r="Y45" s="43">
        <f>'BAR BB| Open rates'!Y45*0.82+25</f>
        <v>214783</v>
      </c>
      <c r="Z45" s="43">
        <f>'BAR BB| Open rates'!Z45*0.82+25</f>
        <v>231101</v>
      </c>
      <c r="AA45" s="43">
        <f>'BAR BB| Open rates'!AA45*0.82+25</f>
        <v>239301</v>
      </c>
      <c r="AB45" s="43">
        <f>'BAR BB| Open rates'!AB45*0.82+25</f>
        <v>247582.99999999997</v>
      </c>
      <c r="AC45" s="43">
        <f>'BAR BB| Open rates'!AC45*0.82+25</f>
        <v>241515</v>
      </c>
      <c r="AD45" s="43">
        <f>'BAR BB| Open rates'!AD45*0.82+25</f>
        <v>239301</v>
      </c>
      <c r="AE45" s="43">
        <f>'BAR BB| Open rates'!AE45*0.82+25</f>
        <v>104739</v>
      </c>
      <c r="AF45" s="43">
        <f>'BAR BB| Open rates'!AF45*0.82+25</f>
        <v>96539</v>
      </c>
      <c r="AG45" s="43">
        <f>'BAR BB| Open rates'!AG45*0.82+25</f>
        <v>66199</v>
      </c>
      <c r="AH45" s="43">
        <f>'BAR BB| Open rates'!AH45*0.82+25</f>
        <v>70299</v>
      </c>
      <c r="AI45" s="43">
        <f>'BAR BB| Open rates'!AI45*0.82+25</f>
        <v>68659</v>
      </c>
      <c r="AJ45" s="43">
        <f>'BAR BB| Open rates'!AJ45*0.82+25</f>
        <v>66199</v>
      </c>
      <c r="AK45" s="43">
        <f>'BAR BB| Open rates'!AK45*0.82+25</f>
        <v>68659</v>
      </c>
      <c r="AL45" s="43">
        <f>'BAR BB| Open rates'!AL45*0.82+25</f>
        <v>66199</v>
      </c>
      <c r="AM45" s="43">
        <f>'BAR BB| Open rates'!AM45*0.82+25</f>
        <v>68659</v>
      </c>
      <c r="AN45" s="43">
        <f>'BAR BB| Open rates'!AN45*0.82+25</f>
        <v>74399</v>
      </c>
      <c r="AO45" s="43">
        <f>'BAR BB| Open rates'!AO45*0.82+25</f>
        <v>76859</v>
      </c>
      <c r="AP45" s="43">
        <f>'BAR BB| Open rates'!AP45*0.82+25</f>
        <v>125320.99999999999</v>
      </c>
      <c r="AQ45" s="43">
        <f>'BAR BB| Open rates'!AQ45*0.82+25</f>
        <v>125320.99999999999</v>
      </c>
      <c r="AR45" s="43">
        <f>'BAR BB| Open rates'!AR45*0.82+25</f>
        <v>127698.99999999999</v>
      </c>
      <c r="AS45" s="43">
        <f>'BAR BB| Open rates'!AS45*0.82+25</f>
        <v>125320.99999999999</v>
      </c>
      <c r="AT45" s="43">
        <f>'BAR BB| Open rates'!AT45*0.82+25</f>
        <v>127698.99999999999</v>
      </c>
      <c r="AU45" s="43">
        <f>'BAR BB| Open rates'!AU45*0.82+25</f>
        <v>125320.99999999999</v>
      </c>
      <c r="AV45" s="43">
        <f>'BAR BB| Open rates'!AV45*0.82+25</f>
        <v>114169</v>
      </c>
      <c r="AW45" s="43">
        <f>'BAR BB| Open rates'!AW45*0.82+25</f>
        <v>111217</v>
      </c>
      <c r="AX45" s="43">
        <f>'BAR BB| Open rates'!AX45*0.82+25</f>
        <v>95801</v>
      </c>
      <c r="AY45" s="43">
        <f>'BAR BB| Open rates'!AY45*0.82+25</f>
        <v>92521</v>
      </c>
      <c r="AZ45" s="43">
        <f>'BAR BB| Open rates'!AZ45*0.82+25</f>
        <v>95801</v>
      </c>
      <c r="BA45" s="43">
        <f>'BAR BB| Open rates'!BA45*0.82+25</f>
        <v>88421</v>
      </c>
      <c r="BB45" s="43">
        <f>'BAR BB| Open rates'!BB45*0.82+25</f>
        <v>86781</v>
      </c>
      <c r="BC45" s="43">
        <f>'BAR BB| Open rates'!BC45*0.82+25</f>
        <v>88421</v>
      </c>
      <c r="BD45" s="43">
        <f>'BAR BB| Open rates'!BD45*0.82+25</f>
        <v>86781</v>
      </c>
      <c r="BE45" s="43">
        <f>'BAR BB| Open rates'!BE45*0.82+25</f>
        <v>76777</v>
      </c>
      <c r="BF45" s="43">
        <f>'BAR BB| Open rates'!BF45*0.82+25</f>
        <v>75383</v>
      </c>
      <c r="BG45" s="43">
        <f>'BAR BB| Open rates'!BG45*0.82+25</f>
        <v>73743</v>
      </c>
      <c r="BH45" s="43">
        <f>'BAR BB| Open rates'!BH45*0.82+25</f>
        <v>73743</v>
      </c>
      <c r="BI45" s="43">
        <f>'BAR BB| Open rates'!BI45*0.82+25</f>
        <v>72923</v>
      </c>
      <c r="BJ45" s="43">
        <f>'BAR BB| Open rates'!BJ45*0.82+25</f>
        <v>73743</v>
      </c>
      <c r="BK45" s="43">
        <f>'BAR BB| Open rates'!BK45*0.82+25</f>
        <v>72923</v>
      </c>
      <c r="BL45" s="43">
        <f>'BAR BB| Open rates'!BL45*0.82+25</f>
        <v>73743</v>
      </c>
    </row>
    <row r="46" spans="1:64" s="36" customFormat="1" ht="12" customHeight="1" x14ac:dyDescent="0.2">
      <c r="A46" s="237">
        <v>6</v>
      </c>
      <c r="B46" s="43">
        <f>'BAR BB| Open rates'!B46*0.82+25</f>
        <v>70463</v>
      </c>
      <c r="C46" s="43">
        <f>'BAR BB| Open rates'!C46*0.82+25</f>
        <v>67183</v>
      </c>
      <c r="D46" s="43">
        <f>'BAR BB| Open rates'!D46*0.82+25</f>
        <v>67183</v>
      </c>
      <c r="E46" s="43">
        <f>'BAR BB| Open rates'!E46*0.82+25</f>
        <v>70463</v>
      </c>
      <c r="F46" s="43">
        <f>'BAR BB| Open rates'!F46*0.82+25</f>
        <v>67183</v>
      </c>
      <c r="G46" s="43">
        <f>'BAR BB| Open rates'!G46*0.82+25</f>
        <v>67183</v>
      </c>
      <c r="H46" s="43">
        <f>'BAR BB| Open rates'!H46*0.82+25</f>
        <v>61442.999999999993</v>
      </c>
      <c r="I46" s="43">
        <f>'BAR BB| Open rates'!I46*0.82+25</f>
        <v>59639</v>
      </c>
      <c r="J46" s="43">
        <f>'BAR BB| Open rates'!J46*0.82+25</f>
        <v>58245</v>
      </c>
      <c r="K46" s="43">
        <f>'BAR BB| Open rates'!K46*0.82+25</f>
        <v>56605</v>
      </c>
      <c r="L46" s="43">
        <f>'BAR BB| Open rates'!L46*0.82+25</f>
        <v>58245</v>
      </c>
      <c r="M46" s="43">
        <f>'BAR BB| Open rates'!M46*0.82+25</f>
        <v>56605</v>
      </c>
      <c r="N46" s="43">
        <f>'BAR BB| Open rates'!N46*0.82+25</f>
        <v>58245</v>
      </c>
      <c r="O46" s="43">
        <f>'BAR BB| Open rates'!O46*0.82+25</f>
        <v>56605</v>
      </c>
      <c r="P46" s="43">
        <f>'BAR BB| Open rates'!P46*0.82+25</f>
        <v>58245</v>
      </c>
      <c r="Q46" s="43">
        <f>'BAR BB| Open rates'!Q46*0.82+25</f>
        <v>56605</v>
      </c>
      <c r="R46" s="43">
        <f>'BAR BB| Open rates'!R46*0.82+25</f>
        <v>56605</v>
      </c>
      <c r="S46" s="43">
        <f>'BAR BB| Open rates'!S46*0.82+25</f>
        <v>58245</v>
      </c>
      <c r="T46" s="43">
        <f>'BAR BB| Open rates'!T46*0.82+25</f>
        <v>56605</v>
      </c>
      <c r="U46" s="43">
        <f>'BAR BB| Open rates'!U46*0.82+25</f>
        <v>58245</v>
      </c>
      <c r="V46" s="43">
        <f>'BAR BB| Open rates'!V46*0.82+25</f>
        <v>58245</v>
      </c>
      <c r="W46" s="43">
        <f>'BAR BB| Open rates'!W46*0.82+25</f>
        <v>61442.999999999993</v>
      </c>
      <c r="X46" s="43">
        <f>'BAR BB| Open rates'!X46*0.82+25</f>
        <v>67183</v>
      </c>
      <c r="Y46" s="43">
        <f>'BAR BB| Open rates'!Y46*0.82+25</f>
        <v>217243</v>
      </c>
      <c r="Z46" s="43">
        <f>'BAR BB| Open rates'!Z46*0.82+25</f>
        <v>233561</v>
      </c>
      <c r="AA46" s="43">
        <f>'BAR BB| Open rates'!AA46*0.82+25</f>
        <v>241761</v>
      </c>
      <c r="AB46" s="43">
        <f>'BAR BB| Open rates'!AB46*0.82+25</f>
        <v>250042.99999999997</v>
      </c>
      <c r="AC46" s="43">
        <f>'BAR BB| Open rates'!AC46*0.82+25</f>
        <v>243975</v>
      </c>
      <c r="AD46" s="43">
        <f>'BAR BB| Open rates'!AD46*0.82+25</f>
        <v>241761</v>
      </c>
      <c r="AE46" s="43">
        <f>'BAR BB| Open rates'!AE46*0.82+25</f>
        <v>107199</v>
      </c>
      <c r="AF46" s="43">
        <f>'BAR BB| Open rates'!AF46*0.82+25</f>
        <v>98999</v>
      </c>
      <c r="AG46" s="43">
        <f>'BAR BB| Open rates'!AG46*0.82+25</f>
        <v>68659</v>
      </c>
      <c r="AH46" s="43">
        <f>'BAR BB| Open rates'!AH46*0.82+25</f>
        <v>72759</v>
      </c>
      <c r="AI46" s="43">
        <f>'BAR BB| Open rates'!AI46*0.82+25</f>
        <v>71119</v>
      </c>
      <c r="AJ46" s="43">
        <f>'BAR BB| Open rates'!AJ46*0.82+25</f>
        <v>68659</v>
      </c>
      <c r="AK46" s="43">
        <f>'BAR BB| Open rates'!AK46*0.82+25</f>
        <v>71119</v>
      </c>
      <c r="AL46" s="43">
        <f>'BAR BB| Open rates'!AL46*0.82+25</f>
        <v>68659</v>
      </c>
      <c r="AM46" s="43">
        <f>'BAR BB| Open rates'!AM46*0.82+25</f>
        <v>71119</v>
      </c>
      <c r="AN46" s="43">
        <f>'BAR BB| Open rates'!AN46*0.82+25</f>
        <v>76859</v>
      </c>
      <c r="AO46" s="43">
        <f>'BAR BB| Open rates'!AO46*0.82+25</f>
        <v>79319</v>
      </c>
      <c r="AP46" s="43">
        <f>'BAR BB| Open rates'!AP46*0.82+25</f>
        <v>127780.99999999999</v>
      </c>
      <c r="AQ46" s="43">
        <f>'BAR BB| Open rates'!AQ46*0.82+25</f>
        <v>127780.99999999999</v>
      </c>
      <c r="AR46" s="43">
        <f>'BAR BB| Open rates'!AR46*0.82+25</f>
        <v>130158.99999999999</v>
      </c>
      <c r="AS46" s="43">
        <f>'BAR BB| Open rates'!AS46*0.82+25</f>
        <v>127780.99999999999</v>
      </c>
      <c r="AT46" s="43">
        <f>'BAR BB| Open rates'!AT46*0.82+25</f>
        <v>130158.99999999999</v>
      </c>
      <c r="AU46" s="43">
        <f>'BAR BB| Open rates'!AU46*0.82+25</f>
        <v>127780.99999999999</v>
      </c>
      <c r="AV46" s="43">
        <f>'BAR BB| Open rates'!AV46*0.82+25</f>
        <v>116629</v>
      </c>
      <c r="AW46" s="43">
        <f>'BAR BB| Open rates'!AW46*0.82+25</f>
        <v>113677</v>
      </c>
      <c r="AX46" s="43">
        <f>'BAR BB| Open rates'!AX46*0.82+25</f>
        <v>98261</v>
      </c>
      <c r="AY46" s="43">
        <f>'BAR BB| Open rates'!AY46*0.82+25</f>
        <v>94981</v>
      </c>
      <c r="AZ46" s="43">
        <f>'BAR BB| Open rates'!AZ46*0.82+25</f>
        <v>98261</v>
      </c>
      <c r="BA46" s="43">
        <f>'BAR BB| Open rates'!BA46*0.82+25</f>
        <v>90881</v>
      </c>
      <c r="BB46" s="43">
        <f>'BAR BB| Open rates'!BB46*0.82+25</f>
        <v>89241</v>
      </c>
      <c r="BC46" s="43">
        <f>'BAR BB| Open rates'!BC46*0.82+25</f>
        <v>90881</v>
      </c>
      <c r="BD46" s="43">
        <f>'BAR BB| Open rates'!BD46*0.82+25</f>
        <v>89241</v>
      </c>
      <c r="BE46" s="43">
        <f>'BAR BB| Open rates'!BE46*0.82+25</f>
        <v>79237</v>
      </c>
      <c r="BF46" s="43">
        <f>'BAR BB| Open rates'!BF46*0.82+25</f>
        <v>77843</v>
      </c>
      <c r="BG46" s="43">
        <f>'BAR BB| Open rates'!BG46*0.82+25</f>
        <v>76203</v>
      </c>
      <c r="BH46" s="43">
        <f>'BAR BB| Open rates'!BH46*0.82+25</f>
        <v>76203</v>
      </c>
      <c r="BI46" s="43">
        <f>'BAR BB| Open rates'!BI46*0.82+25</f>
        <v>75383</v>
      </c>
      <c r="BJ46" s="43">
        <f>'BAR BB| Open rates'!BJ46*0.82+25</f>
        <v>76203</v>
      </c>
      <c r="BK46" s="43">
        <f>'BAR BB| Open rates'!BK46*0.82+25</f>
        <v>75383</v>
      </c>
      <c r="BL46" s="43">
        <f>'BAR BB| Open rates'!BL46*0.82+25</f>
        <v>76203</v>
      </c>
    </row>
    <row r="47" spans="1:64" s="36" customFormat="1" ht="12" customHeight="1" x14ac:dyDescent="0.2">
      <c r="A47" s="237">
        <v>7</v>
      </c>
      <c r="B47" s="43">
        <f>'BAR BB| Open rates'!B47*0.82+25</f>
        <v>72513</v>
      </c>
      <c r="C47" s="43">
        <f>'BAR BB| Open rates'!C47*0.82+25</f>
        <v>69233</v>
      </c>
      <c r="D47" s="43">
        <f>'BAR BB| Open rates'!D47*0.82+25</f>
        <v>69233</v>
      </c>
      <c r="E47" s="43">
        <f>'BAR BB| Open rates'!E47*0.82+25</f>
        <v>72513</v>
      </c>
      <c r="F47" s="43">
        <f>'BAR BB| Open rates'!F47*0.82+25</f>
        <v>69233</v>
      </c>
      <c r="G47" s="43">
        <f>'BAR BB| Open rates'!G47*0.82+25</f>
        <v>69233</v>
      </c>
      <c r="H47" s="43">
        <f>'BAR BB| Open rates'!H47*0.82+25</f>
        <v>63492.999999999993</v>
      </c>
      <c r="I47" s="43">
        <f>'BAR BB| Open rates'!I47*0.82+25</f>
        <v>61688.999999999993</v>
      </c>
      <c r="J47" s="43">
        <f>'BAR BB| Open rates'!J47*0.82+25</f>
        <v>60295</v>
      </c>
      <c r="K47" s="43">
        <f>'BAR BB| Open rates'!K47*0.82+25</f>
        <v>58655</v>
      </c>
      <c r="L47" s="43">
        <f>'BAR BB| Open rates'!L47*0.82+25</f>
        <v>60295</v>
      </c>
      <c r="M47" s="43">
        <f>'BAR BB| Open rates'!M47*0.82+25</f>
        <v>58655</v>
      </c>
      <c r="N47" s="43">
        <f>'BAR BB| Open rates'!N47*0.82+25</f>
        <v>60295</v>
      </c>
      <c r="O47" s="43">
        <f>'BAR BB| Open rates'!O47*0.82+25</f>
        <v>58655</v>
      </c>
      <c r="P47" s="43">
        <f>'BAR BB| Open rates'!P47*0.82+25</f>
        <v>60295</v>
      </c>
      <c r="Q47" s="43">
        <f>'BAR BB| Open rates'!Q47*0.82+25</f>
        <v>58655</v>
      </c>
      <c r="R47" s="43">
        <f>'BAR BB| Open rates'!R47*0.82+25</f>
        <v>58655</v>
      </c>
      <c r="S47" s="43">
        <f>'BAR BB| Open rates'!S47*0.82+25</f>
        <v>60295</v>
      </c>
      <c r="T47" s="43">
        <f>'BAR BB| Open rates'!T47*0.82+25</f>
        <v>58655</v>
      </c>
      <c r="U47" s="43">
        <f>'BAR BB| Open rates'!U47*0.82+25</f>
        <v>60295</v>
      </c>
      <c r="V47" s="43">
        <f>'BAR BB| Open rates'!V47*0.82+25</f>
        <v>60295</v>
      </c>
      <c r="W47" s="43">
        <f>'BAR BB| Open rates'!W47*0.82+25</f>
        <v>63492.999999999993</v>
      </c>
      <c r="X47" s="43">
        <f>'BAR BB| Open rates'!X47*0.82+25</f>
        <v>69233</v>
      </c>
      <c r="Y47" s="43">
        <f>'BAR BB| Open rates'!Y47*0.82+25</f>
        <v>219703</v>
      </c>
      <c r="Z47" s="43">
        <f>'BAR BB| Open rates'!Z47*0.82+25</f>
        <v>236021</v>
      </c>
      <c r="AA47" s="43">
        <f>'BAR BB| Open rates'!AA47*0.82+25</f>
        <v>244221</v>
      </c>
      <c r="AB47" s="43">
        <f>'BAR BB| Open rates'!AB47*0.82+25</f>
        <v>252502.99999999997</v>
      </c>
      <c r="AC47" s="43">
        <f>'BAR BB| Open rates'!AC47*0.82+25</f>
        <v>246434.99999999997</v>
      </c>
      <c r="AD47" s="43">
        <f>'BAR BB| Open rates'!AD47*0.82+25</f>
        <v>244221</v>
      </c>
      <c r="AE47" s="43">
        <f>'BAR BB| Open rates'!AE47*0.82+25</f>
        <v>109659</v>
      </c>
      <c r="AF47" s="43">
        <f>'BAR BB| Open rates'!AF47*0.82+25</f>
        <v>101459</v>
      </c>
      <c r="AG47" s="43">
        <f>'BAR BB| Open rates'!AG47*0.82+25</f>
        <v>71119</v>
      </c>
      <c r="AH47" s="43">
        <f>'BAR BB| Open rates'!AH47*0.82+25</f>
        <v>75219</v>
      </c>
      <c r="AI47" s="43">
        <f>'BAR BB| Open rates'!AI47*0.82+25</f>
        <v>73579</v>
      </c>
      <c r="AJ47" s="43">
        <f>'BAR BB| Open rates'!AJ47*0.82+25</f>
        <v>71119</v>
      </c>
      <c r="AK47" s="43">
        <f>'BAR BB| Open rates'!AK47*0.82+25</f>
        <v>73579</v>
      </c>
      <c r="AL47" s="43">
        <f>'BAR BB| Open rates'!AL47*0.82+25</f>
        <v>71119</v>
      </c>
      <c r="AM47" s="43">
        <f>'BAR BB| Open rates'!AM47*0.82+25</f>
        <v>73579</v>
      </c>
      <c r="AN47" s="43">
        <f>'BAR BB| Open rates'!AN47*0.82+25</f>
        <v>79319</v>
      </c>
      <c r="AO47" s="43">
        <f>'BAR BB| Open rates'!AO47*0.82+25</f>
        <v>81779</v>
      </c>
      <c r="AP47" s="43">
        <f>'BAR BB| Open rates'!AP47*0.82+25</f>
        <v>130240.99999999999</v>
      </c>
      <c r="AQ47" s="43">
        <f>'BAR BB| Open rates'!AQ47*0.82+25</f>
        <v>130240.99999999999</v>
      </c>
      <c r="AR47" s="43">
        <f>'BAR BB| Open rates'!AR47*0.82+25</f>
        <v>132619</v>
      </c>
      <c r="AS47" s="43">
        <f>'BAR BB| Open rates'!AS47*0.82+25</f>
        <v>130240.99999999999</v>
      </c>
      <c r="AT47" s="43">
        <f>'BAR BB| Open rates'!AT47*0.82+25</f>
        <v>132619</v>
      </c>
      <c r="AU47" s="43">
        <f>'BAR BB| Open rates'!AU47*0.82+25</f>
        <v>130240.99999999999</v>
      </c>
      <c r="AV47" s="43">
        <f>'BAR BB| Open rates'!AV47*0.82+25</f>
        <v>119089</v>
      </c>
      <c r="AW47" s="43">
        <f>'BAR BB| Open rates'!AW47*0.82+25</f>
        <v>116137</v>
      </c>
      <c r="AX47" s="43">
        <f>'BAR BB| Open rates'!AX47*0.82+25</f>
        <v>100721</v>
      </c>
      <c r="AY47" s="43">
        <f>'BAR BB| Open rates'!AY47*0.82+25</f>
        <v>97441</v>
      </c>
      <c r="AZ47" s="43">
        <f>'BAR BB| Open rates'!AZ47*0.82+25</f>
        <v>100721</v>
      </c>
      <c r="BA47" s="43">
        <f>'BAR BB| Open rates'!BA47*0.82+25</f>
        <v>93341</v>
      </c>
      <c r="BB47" s="43">
        <f>'BAR BB| Open rates'!BB47*0.82+25</f>
        <v>91701</v>
      </c>
      <c r="BC47" s="43">
        <f>'BAR BB| Open rates'!BC47*0.82+25</f>
        <v>93341</v>
      </c>
      <c r="BD47" s="43">
        <f>'BAR BB| Open rates'!BD47*0.82+25</f>
        <v>91701</v>
      </c>
      <c r="BE47" s="43">
        <f>'BAR BB| Open rates'!BE47*0.82+25</f>
        <v>81697</v>
      </c>
      <c r="BF47" s="43">
        <f>'BAR BB| Open rates'!BF47*0.82+25</f>
        <v>80303</v>
      </c>
      <c r="BG47" s="43">
        <f>'BAR BB| Open rates'!BG47*0.82+25</f>
        <v>78663</v>
      </c>
      <c r="BH47" s="43">
        <f>'BAR BB| Open rates'!BH47*0.82+25</f>
        <v>78663</v>
      </c>
      <c r="BI47" s="43">
        <f>'BAR BB| Open rates'!BI47*0.82+25</f>
        <v>77843</v>
      </c>
      <c r="BJ47" s="43">
        <f>'BAR BB| Open rates'!BJ47*0.82+25</f>
        <v>78663</v>
      </c>
      <c r="BK47" s="43">
        <f>'BAR BB| Open rates'!BK47*0.82+25</f>
        <v>77843</v>
      </c>
      <c r="BL47" s="43">
        <f>'BAR BB| Open rates'!BL47*0.82+25</f>
        <v>78663</v>
      </c>
    </row>
    <row r="48" spans="1:64" s="36" customFormat="1" ht="12" customHeight="1" x14ac:dyDescent="0.2">
      <c r="A48" s="237">
        <v>8</v>
      </c>
      <c r="B48" s="43">
        <f>'BAR BB| Open rates'!B48*0.82+25</f>
        <v>74563</v>
      </c>
      <c r="C48" s="43">
        <f>'BAR BB| Open rates'!C48*0.82+25</f>
        <v>71283</v>
      </c>
      <c r="D48" s="43">
        <f>'BAR BB| Open rates'!D48*0.82+25</f>
        <v>71283</v>
      </c>
      <c r="E48" s="43">
        <f>'BAR BB| Open rates'!E48*0.82+25</f>
        <v>74563</v>
      </c>
      <c r="F48" s="43">
        <f>'BAR BB| Open rates'!F48*0.82+25</f>
        <v>71283</v>
      </c>
      <c r="G48" s="43">
        <f>'BAR BB| Open rates'!G48*0.82+25</f>
        <v>71283</v>
      </c>
      <c r="H48" s="43">
        <f>'BAR BB| Open rates'!H48*0.82+25</f>
        <v>65543</v>
      </c>
      <c r="I48" s="43">
        <f>'BAR BB| Open rates'!I48*0.82+25</f>
        <v>63738.999999999993</v>
      </c>
      <c r="J48" s="43">
        <f>'BAR BB| Open rates'!J48*0.82+25</f>
        <v>62344.999999999993</v>
      </c>
      <c r="K48" s="43">
        <f>'BAR BB| Open rates'!K48*0.82+25</f>
        <v>60705</v>
      </c>
      <c r="L48" s="43">
        <f>'BAR BB| Open rates'!L48*0.82+25</f>
        <v>62344.999999999993</v>
      </c>
      <c r="M48" s="43">
        <f>'BAR BB| Open rates'!M48*0.82+25</f>
        <v>60705</v>
      </c>
      <c r="N48" s="43">
        <f>'BAR BB| Open rates'!N48*0.82+25</f>
        <v>62344.999999999993</v>
      </c>
      <c r="O48" s="43">
        <f>'BAR BB| Open rates'!O48*0.82+25</f>
        <v>60705</v>
      </c>
      <c r="P48" s="43">
        <f>'BAR BB| Open rates'!P48*0.82+25</f>
        <v>62344.999999999993</v>
      </c>
      <c r="Q48" s="43">
        <f>'BAR BB| Open rates'!Q48*0.82+25</f>
        <v>60705</v>
      </c>
      <c r="R48" s="43">
        <f>'BAR BB| Open rates'!R48*0.82+25</f>
        <v>60705</v>
      </c>
      <c r="S48" s="43">
        <f>'BAR BB| Open rates'!S48*0.82+25</f>
        <v>62344.999999999993</v>
      </c>
      <c r="T48" s="43">
        <f>'BAR BB| Open rates'!T48*0.82+25</f>
        <v>60705</v>
      </c>
      <c r="U48" s="43">
        <f>'BAR BB| Open rates'!U48*0.82+25</f>
        <v>62344.999999999993</v>
      </c>
      <c r="V48" s="43">
        <f>'BAR BB| Open rates'!V48*0.82+25</f>
        <v>62344.999999999993</v>
      </c>
      <c r="W48" s="43">
        <f>'BAR BB| Open rates'!W48*0.82+25</f>
        <v>65543</v>
      </c>
      <c r="X48" s="43">
        <f>'BAR BB| Open rates'!X48*0.82+25</f>
        <v>71283</v>
      </c>
      <c r="Y48" s="43">
        <f>'BAR BB| Open rates'!Y48*0.82+25</f>
        <v>222163</v>
      </c>
      <c r="Z48" s="43">
        <f>'BAR BB| Open rates'!Z48*0.82+25</f>
        <v>238481</v>
      </c>
      <c r="AA48" s="43">
        <f>'BAR BB| Open rates'!AA48*0.82+25</f>
        <v>246680.99999999997</v>
      </c>
      <c r="AB48" s="43">
        <f>'BAR BB| Open rates'!AB48*0.82+25</f>
        <v>254962.99999999997</v>
      </c>
      <c r="AC48" s="43">
        <f>'BAR BB| Open rates'!AC48*0.82+25</f>
        <v>248894.99999999997</v>
      </c>
      <c r="AD48" s="43">
        <f>'BAR BB| Open rates'!AD48*0.82+25</f>
        <v>246680.99999999997</v>
      </c>
      <c r="AE48" s="43">
        <f>'BAR BB| Open rates'!AE48*0.82+25</f>
        <v>112119</v>
      </c>
      <c r="AF48" s="43">
        <f>'BAR BB| Open rates'!AF48*0.82+25</f>
        <v>103919</v>
      </c>
      <c r="AG48" s="43">
        <f>'BAR BB| Open rates'!AG48*0.82+25</f>
        <v>73579</v>
      </c>
      <c r="AH48" s="43">
        <f>'BAR BB| Open rates'!AH48*0.82+25</f>
        <v>77679</v>
      </c>
      <c r="AI48" s="43">
        <f>'BAR BB| Open rates'!AI48*0.82+25</f>
        <v>76039</v>
      </c>
      <c r="AJ48" s="43">
        <f>'BAR BB| Open rates'!AJ48*0.82+25</f>
        <v>73579</v>
      </c>
      <c r="AK48" s="43">
        <f>'BAR BB| Open rates'!AK48*0.82+25</f>
        <v>76039</v>
      </c>
      <c r="AL48" s="43">
        <f>'BAR BB| Open rates'!AL48*0.82+25</f>
        <v>73579</v>
      </c>
      <c r="AM48" s="43">
        <f>'BAR BB| Open rates'!AM48*0.82+25</f>
        <v>76039</v>
      </c>
      <c r="AN48" s="43">
        <f>'BAR BB| Open rates'!AN48*0.82+25</f>
        <v>81779</v>
      </c>
      <c r="AO48" s="43">
        <f>'BAR BB| Open rates'!AO48*0.82+25</f>
        <v>84239</v>
      </c>
      <c r="AP48" s="43">
        <f>'BAR BB| Open rates'!AP48*0.82+25</f>
        <v>132701</v>
      </c>
      <c r="AQ48" s="43">
        <f>'BAR BB| Open rates'!AQ48*0.82+25</f>
        <v>132701</v>
      </c>
      <c r="AR48" s="43">
        <f>'BAR BB| Open rates'!AR48*0.82+25</f>
        <v>135079</v>
      </c>
      <c r="AS48" s="43">
        <f>'BAR BB| Open rates'!AS48*0.82+25</f>
        <v>132701</v>
      </c>
      <c r="AT48" s="43">
        <f>'BAR BB| Open rates'!AT48*0.82+25</f>
        <v>135079</v>
      </c>
      <c r="AU48" s="43">
        <f>'BAR BB| Open rates'!AU48*0.82+25</f>
        <v>132701</v>
      </c>
      <c r="AV48" s="43">
        <f>'BAR BB| Open rates'!AV48*0.82+25</f>
        <v>121549</v>
      </c>
      <c r="AW48" s="43">
        <f>'BAR BB| Open rates'!AW48*0.82+25</f>
        <v>118597</v>
      </c>
      <c r="AX48" s="43">
        <f>'BAR BB| Open rates'!AX48*0.82+25</f>
        <v>103181</v>
      </c>
      <c r="AY48" s="43">
        <f>'BAR BB| Open rates'!AY48*0.82+25</f>
        <v>99901</v>
      </c>
      <c r="AZ48" s="43">
        <f>'BAR BB| Open rates'!AZ48*0.82+25</f>
        <v>103181</v>
      </c>
      <c r="BA48" s="43">
        <f>'BAR BB| Open rates'!BA48*0.82+25</f>
        <v>95801</v>
      </c>
      <c r="BB48" s="43">
        <f>'BAR BB| Open rates'!BB48*0.82+25</f>
        <v>94161</v>
      </c>
      <c r="BC48" s="43">
        <f>'BAR BB| Open rates'!BC48*0.82+25</f>
        <v>95801</v>
      </c>
      <c r="BD48" s="43">
        <f>'BAR BB| Open rates'!BD48*0.82+25</f>
        <v>94161</v>
      </c>
      <c r="BE48" s="43">
        <f>'BAR BB| Open rates'!BE48*0.82+25</f>
        <v>84157</v>
      </c>
      <c r="BF48" s="43">
        <f>'BAR BB| Open rates'!BF48*0.82+25</f>
        <v>82763</v>
      </c>
      <c r="BG48" s="43">
        <f>'BAR BB| Open rates'!BG48*0.82+25</f>
        <v>81123</v>
      </c>
      <c r="BH48" s="43">
        <f>'BAR BB| Open rates'!BH48*0.82+25</f>
        <v>81123</v>
      </c>
      <c r="BI48" s="43">
        <f>'BAR BB| Open rates'!BI48*0.82+25</f>
        <v>80303</v>
      </c>
      <c r="BJ48" s="43">
        <f>'BAR BB| Open rates'!BJ48*0.82+25</f>
        <v>81123</v>
      </c>
      <c r="BK48" s="43">
        <f>'BAR BB| Open rates'!BK48*0.82+25</f>
        <v>80303</v>
      </c>
      <c r="BL48" s="43">
        <f>'BAR BB| Open rates'!BL48*0.82+25</f>
        <v>81123</v>
      </c>
    </row>
    <row r="49" spans="1:64"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row>
    <row r="50" spans="1:64" s="36" customFormat="1" ht="12" customHeight="1" x14ac:dyDescent="0.2">
      <c r="A50" s="237">
        <v>1</v>
      </c>
      <c r="B50" s="43">
        <f>'BAR BB| Open rates'!B50*0.82+25</f>
        <v>77925</v>
      </c>
      <c r="C50" s="43">
        <f>'BAR BB| Open rates'!C50*0.82+25</f>
        <v>77925</v>
      </c>
      <c r="D50" s="43">
        <f>'BAR BB| Open rates'!D50*0.82+25</f>
        <v>77925</v>
      </c>
      <c r="E50" s="43">
        <f>'BAR BB| Open rates'!E50*0.82+25</f>
        <v>77925</v>
      </c>
      <c r="F50" s="43">
        <f>'BAR BB| Open rates'!F50*0.82+25</f>
        <v>77925</v>
      </c>
      <c r="G50" s="43">
        <f>'BAR BB| Open rates'!G50*0.82+25</f>
        <v>77925</v>
      </c>
      <c r="H50" s="43">
        <f>'BAR BB| Open rates'!H50*0.82+25</f>
        <v>77925</v>
      </c>
      <c r="I50" s="43">
        <f>'BAR BB| Open rates'!I50*0.82+25</f>
        <v>77925</v>
      </c>
      <c r="J50" s="43">
        <f>'BAR BB| Open rates'!J50*0.82+25</f>
        <v>77925</v>
      </c>
      <c r="K50" s="43">
        <f>'BAR BB| Open rates'!K50*0.82+25</f>
        <v>77925</v>
      </c>
      <c r="L50" s="43">
        <f>'BAR BB| Open rates'!L50*0.82+25</f>
        <v>77925</v>
      </c>
      <c r="M50" s="43">
        <f>'BAR BB| Open rates'!M50*0.82+25</f>
        <v>77925</v>
      </c>
      <c r="N50" s="43">
        <f>'BAR BB| Open rates'!N50*0.82+25</f>
        <v>77925</v>
      </c>
      <c r="O50" s="43">
        <f>'BAR BB| Open rates'!O50*0.82+25</f>
        <v>77925</v>
      </c>
      <c r="P50" s="43">
        <f>'BAR BB| Open rates'!P50*0.82+25</f>
        <v>77925</v>
      </c>
      <c r="Q50" s="43">
        <f>'BAR BB| Open rates'!Q50*0.82+25</f>
        <v>77925</v>
      </c>
      <c r="R50" s="43">
        <f>'BAR BB| Open rates'!R50*0.82+25</f>
        <v>77925</v>
      </c>
      <c r="S50" s="43">
        <f>'BAR BB| Open rates'!S50*0.82+25</f>
        <v>77925</v>
      </c>
      <c r="T50" s="43">
        <f>'BAR BB| Open rates'!T50*0.82+25</f>
        <v>77925</v>
      </c>
      <c r="U50" s="43">
        <f>'BAR BB| Open rates'!U50*0.82+25</f>
        <v>77925</v>
      </c>
      <c r="V50" s="43">
        <f>'BAR BB| Open rates'!V50*0.82+25</f>
        <v>77925</v>
      </c>
      <c r="W50" s="43">
        <f>'BAR BB| Open rates'!W50*0.82+25</f>
        <v>77925</v>
      </c>
      <c r="X50" s="43">
        <f>'BAR BB| Open rates'!X50*0.82+25</f>
        <v>77925</v>
      </c>
      <c r="Y50" s="43">
        <f>'BAR BB| Open rates'!Y50*0.82+25</f>
        <v>287025</v>
      </c>
      <c r="Z50" s="43">
        <f>'BAR BB| Open rates'!Z50*0.82+25</f>
        <v>287025</v>
      </c>
      <c r="AA50" s="43">
        <f>'BAR BB| Open rates'!AA50*0.82+25</f>
        <v>287025</v>
      </c>
      <c r="AB50" s="43">
        <f>'BAR BB| Open rates'!AB50*0.82+25</f>
        <v>287025</v>
      </c>
      <c r="AC50" s="43">
        <f>'BAR BB| Open rates'!AC50*0.82+25</f>
        <v>287025</v>
      </c>
      <c r="AD50" s="43">
        <f>'BAR BB| Open rates'!AD50*0.82+25</f>
        <v>287025</v>
      </c>
      <c r="AE50" s="43">
        <f>'BAR BB| Open rates'!AE50*0.82+25</f>
        <v>94325</v>
      </c>
      <c r="AF50" s="43">
        <f>'BAR BB| Open rates'!AF50*0.82+25</f>
        <v>94325</v>
      </c>
      <c r="AG50" s="43">
        <f>'BAR BB| Open rates'!AG50*0.82+25</f>
        <v>94325</v>
      </c>
      <c r="AH50" s="43">
        <f>'BAR BB| Open rates'!AH50*0.82+25</f>
        <v>94325</v>
      </c>
      <c r="AI50" s="43">
        <f>'BAR BB| Open rates'!AI50*0.82+25</f>
        <v>94325</v>
      </c>
      <c r="AJ50" s="43">
        <f>'BAR BB| Open rates'!AJ50*0.82+25</f>
        <v>94325</v>
      </c>
      <c r="AK50" s="43">
        <f>'BAR BB| Open rates'!AK50*0.82+25</f>
        <v>94325</v>
      </c>
      <c r="AL50" s="43">
        <f>'BAR BB| Open rates'!AL50*0.82+25</f>
        <v>94325</v>
      </c>
      <c r="AM50" s="43">
        <f>'BAR BB| Open rates'!AM50*0.82+25</f>
        <v>94325.819999999992</v>
      </c>
      <c r="AN50" s="43">
        <f>'BAR BB| Open rates'!AN50*0.82+25</f>
        <v>94325</v>
      </c>
      <c r="AO50" s="43">
        <f>'BAR BB| Open rates'!AO50*0.82+25</f>
        <v>94325</v>
      </c>
      <c r="AP50" s="43">
        <f>'BAR BB| Open rates'!AP50*0.82+25</f>
        <v>184525</v>
      </c>
      <c r="AQ50" s="43">
        <f>'BAR BB| Open rates'!AQ50*0.82+25</f>
        <v>184525</v>
      </c>
      <c r="AR50" s="43">
        <f>'BAR BB| Open rates'!AR50*0.82+25</f>
        <v>184525</v>
      </c>
      <c r="AS50" s="43">
        <f>'BAR BB| Open rates'!AS50*0.82+25</f>
        <v>184525</v>
      </c>
      <c r="AT50" s="43">
        <f>'BAR BB| Open rates'!AT50*0.82+25</f>
        <v>184525</v>
      </c>
      <c r="AU50" s="43">
        <f>'BAR BB| Open rates'!AU50*0.82+25</f>
        <v>184525</v>
      </c>
      <c r="AV50" s="43">
        <f>'BAR BB| Open rates'!AV50*0.82+25</f>
        <v>184525</v>
      </c>
      <c r="AW50" s="43">
        <f>'BAR BB| Open rates'!AW50*0.82+25</f>
        <v>94325</v>
      </c>
      <c r="AX50" s="43">
        <f>'BAR BB| Open rates'!AX50*0.82+25</f>
        <v>94325</v>
      </c>
      <c r="AY50" s="43">
        <f>'BAR BB| Open rates'!AY50*0.82+25</f>
        <v>94325</v>
      </c>
      <c r="AZ50" s="43">
        <f>'BAR BB| Open rates'!AZ50*0.82+25</f>
        <v>94325</v>
      </c>
      <c r="BA50" s="43">
        <f>'BAR BB| Open rates'!BA50*0.82+25</f>
        <v>94325</v>
      </c>
      <c r="BB50" s="43">
        <f>'BAR BB| Open rates'!BB50*0.82+25</f>
        <v>94325</v>
      </c>
      <c r="BC50" s="43">
        <f>'BAR BB| Open rates'!BC50*0.82+25</f>
        <v>94325</v>
      </c>
      <c r="BD50" s="43">
        <f>'BAR BB| Open rates'!BD50*0.82+25</f>
        <v>94325</v>
      </c>
      <c r="BE50" s="43">
        <f>'BAR BB| Open rates'!BE50*0.82+25</f>
        <v>73825</v>
      </c>
      <c r="BF50" s="43">
        <f>'BAR BB| Open rates'!BF50*0.82+25</f>
        <v>73825</v>
      </c>
      <c r="BG50" s="43">
        <f>'BAR BB| Open rates'!BG50*0.82+25</f>
        <v>73825</v>
      </c>
      <c r="BH50" s="43">
        <f>'BAR BB| Open rates'!BH50*0.82+25</f>
        <v>73825</v>
      </c>
      <c r="BI50" s="43">
        <f>'BAR BB| Open rates'!BI50*0.82+25</f>
        <v>73825</v>
      </c>
      <c r="BJ50" s="43">
        <f>'BAR BB| Open rates'!BJ50*0.82+25</f>
        <v>73825</v>
      </c>
      <c r="BK50" s="43">
        <f>'BAR BB| Open rates'!BK50*0.82+25</f>
        <v>73825</v>
      </c>
      <c r="BL50" s="43">
        <f>'BAR BB| Open rates'!BL50*0.82+25</f>
        <v>73825</v>
      </c>
    </row>
    <row r="51" spans="1:64" s="36" customFormat="1" ht="12" customHeight="1" x14ac:dyDescent="0.2">
      <c r="A51" s="237">
        <v>2</v>
      </c>
      <c r="B51" s="43">
        <f>'BAR BB| Open rates'!B51*0.82+25</f>
        <v>79975</v>
      </c>
      <c r="C51" s="43">
        <f>'BAR BB| Open rates'!C51*0.82+25</f>
        <v>79975</v>
      </c>
      <c r="D51" s="43">
        <f>'BAR BB| Open rates'!D51*0.82+25</f>
        <v>79975</v>
      </c>
      <c r="E51" s="43">
        <f>'BAR BB| Open rates'!E51*0.82+25</f>
        <v>79975</v>
      </c>
      <c r="F51" s="43">
        <f>'BAR BB| Open rates'!F51*0.82+25</f>
        <v>79975</v>
      </c>
      <c r="G51" s="43">
        <f>'BAR BB| Open rates'!G51*0.82+25</f>
        <v>79975</v>
      </c>
      <c r="H51" s="43">
        <f>'BAR BB| Open rates'!H51*0.82+25</f>
        <v>79975</v>
      </c>
      <c r="I51" s="43">
        <f>'BAR BB| Open rates'!I51*0.82+25</f>
        <v>79975</v>
      </c>
      <c r="J51" s="43">
        <f>'BAR BB| Open rates'!J51*0.82+25</f>
        <v>79975</v>
      </c>
      <c r="K51" s="43">
        <f>'BAR BB| Open rates'!K51*0.82+25</f>
        <v>79975</v>
      </c>
      <c r="L51" s="43">
        <f>'BAR BB| Open rates'!L51*0.82+25</f>
        <v>79975</v>
      </c>
      <c r="M51" s="43">
        <f>'BAR BB| Open rates'!M51*0.82+25</f>
        <v>79975</v>
      </c>
      <c r="N51" s="43">
        <f>'BAR BB| Open rates'!N51*0.82+25</f>
        <v>79975</v>
      </c>
      <c r="O51" s="43">
        <f>'BAR BB| Open rates'!O51*0.82+25</f>
        <v>79975</v>
      </c>
      <c r="P51" s="43">
        <f>'BAR BB| Open rates'!P51*0.82+25</f>
        <v>79975</v>
      </c>
      <c r="Q51" s="43">
        <f>'BAR BB| Open rates'!Q51*0.82+25</f>
        <v>79975</v>
      </c>
      <c r="R51" s="43">
        <f>'BAR BB| Open rates'!R51*0.82+25</f>
        <v>79975</v>
      </c>
      <c r="S51" s="43">
        <f>'BAR BB| Open rates'!S51*0.82+25</f>
        <v>79975</v>
      </c>
      <c r="T51" s="43">
        <f>'BAR BB| Open rates'!T51*0.82+25</f>
        <v>79975</v>
      </c>
      <c r="U51" s="43">
        <f>'BAR BB| Open rates'!U51*0.82+25</f>
        <v>79975</v>
      </c>
      <c r="V51" s="43">
        <f>'BAR BB| Open rates'!V51*0.82+25</f>
        <v>79975</v>
      </c>
      <c r="W51" s="43">
        <f>'BAR BB| Open rates'!W51*0.82+25</f>
        <v>79975</v>
      </c>
      <c r="X51" s="43">
        <f>'BAR BB| Open rates'!X51*0.82+25</f>
        <v>79975</v>
      </c>
      <c r="Y51" s="43">
        <f>'BAR BB| Open rates'!Y51*0.82+25</f>
        <v>289485</v>
      </c>
      <c r="Z51" s="43">
        <f>'BAR BB| Open rates'!Z51*0.82+25</f>
        <v>289485</v>
      </c>
      <c r="AA51" s="43">
        <f>'BAR BB| Open rates'!AA51*0.82+25</f>
        <v>289485</v>
      </c>
      <c r="AB51" s="43">
        <f>'BAR BB| Open rates'!AB51*0.82+25</f>
        <v>289485</v>
      </c>
      <c r="AC51" s="43">
        <f>'BAR BB| Open rates'!AC51*0.82+25</f>
        <v>289485</v>
      </c>
      <c r="AD51" s="43">
        <f>'BAR BB| Open rates'!AD51*0.82+25</f>
        <v>289485</v>
      </c>
      <c r="AE51" s="43">
        <f>'BAR BB| Open rates'!AE51*0.82+25</f>
        <v>96785</v>
      </c>
      <c r="AF51" s="43">
        <f>'BAR BB| Open rates'!AF51*0.82+25</f>
        <v>96785</v>
      </c>
      <c r="AG51" s="43">
        <f>'BAR BB| Open rates'!AG51*0.82+25</f>
        <v>96785</v>
      </c>
      <c r="AH51" s="43">
        <f>'BAR BB| Open rates'!AH51*0.82+25</f>
        <v>96785</v>
      </c>
      <c r="AI51" s="43">
        <f>'BAR BB| Open rates'!AI51*0.82+25</f>
        <v>96785</v>
      </c>
      <c r="AJ51" s="43">
        <f>'BAR BB| Open rates'!AJ51*0.82+25</f>
        <v>96785</v>
      </c>
      <c r="AK51" s="43">
        <f>'BAR BB| Open rates'!AK51*0.82+25</f>
        <v>96785</v>
      </c>
      <c r="AL51" s="43">
        <f>'BAR BB| Open rates'!AL51*0.82+25</f>
        <v>96785</v>
      </c>
      <c r="AM51" s="43">
        <f>'BAR BB| Open rates'!AM51*0.82+25</f>
        <v>96785.819999999992</v>
      </c>
      <c r="AN51" s="43">
        <f>'BAR BB| Open rates'!AN51*0.82+25</f>
        <v>96785</v>
      </c>
      <c r="AO51" s="43">
        <f>'BAR BB| Open rates'!AO51*0.82+25</f>
        <v>96785</v>
      </c>
      <c r="AP51" s="43">
        <f>'BAR BB| Open rates'!AP51*0.82+25</f>
        <v>186985</v>
      </c>
      <c r="AQ51" s="43">
        <f>'BAR BB| Open rates'!AQ51*0.82+25</f>
        <v>186985.81999999998</v>
      </c>
      <c r="AR51" s="43">
        <f>'BAR BB| Open rates'!AR51*0.82+25</f>
        <v>186985</v>
      </c>
      <c r="AS51" s="43">
        <f>'BAR BB| Open rates'!AS51*0.82+25</f>
        <v>186985</v>
      </c>
      <c r="AT51" s="43">
        <f>'BAR BB| Open rates'!AT51*0.82+25</f>
        <v>186985</v>
      </c>
      <c r="AU51" s="43">
        <f>'BAR BB| Open rates'!AU51*0.82+25</f>
        <v>186985.81999999998</v>
      </c>
      <c r="AV51" s="43">
        <f>'BAR BB| Open rates'!AV51*0.82+25</f>
        <v>186985</v>
      </c>
      <c r="AW51" s="43">
        <f>'BAR BB| Open rates'!AW51*0.82+25</f>
        <v>96784.18</v>
      </c>
      <c r="AX51" s="43">
        <f>'BAR BB| Open rates'!AX51*0.82+25</f>
        <v>96785</v>
      </c>
      <c r="AY51" s="43">
        <f>'BAR BB| Open rates'!AY51*0.82+25</f>
        <v>96785</v>
      </c>
      <c r="AZ51" s="43">
        <f>'BAR BB| Open rates'!AZ51*0.82+25</f>
        <v>96785</v>
      </c>
      <c r="BA51" s="43">
        <f>'BAR BB| Open rates'!BA51*0.82+25</f>
        <v>96785</v>
      </c>
      <c r="BB51" s="43">
        <f>'BAR BB| Open rates'!BB51*0.82+25</f>
        <v>96785</v>
      </c>
      <c r="BC51" s="43">
        <f>'BAR BB| Open rates'!BC51*0.82+25</f>
        <v>96785</v>
      </c>
      <c r="BD51" s="43">
        <f>'BAR BB| Open rates'!BD51*0.82+25</f>
        <v>96785</v>
      </c>
      <c r="BE51" s="43">
        <f>'BAR BB| Open rates'!BE51*0.82+25</f>
        <v>76285</v>
      </c>
      <c r="BF51" s="43">
        <f>'BAR BB| Open rates'!BF51*0.82+25</f>
        <v>76285</v>
      </c>
      <c r="BG51" s="43">
        <f>'BAR BB| Open rates'!BG51*0.82+25</f>
        <v>76285</v>
      </c>
      <c r="BH51" s="43">
        <f>'BAR BB| Open rates'!BH51*0.82+25</f>
        <v>76285</v>
      </c>
      <c r="BI51" s="43">
        <f>'BAR BB| Open rates'!BI51*0.82+25</f>
        <v>76285</v>
      </c>
      <c r="BJ51" s="43">
        <f>'BAR BB| Open rates'!BJ51*0.82+25</f>
        <v>76285</v>
      </c>
      <c r="BK51" s="43">
        <f>'BAR BB| Open rates'!BK51*0.82+25</f>
        <v>76285</v>
      </c>
      <c r="BL51" s="43">
        <f>'BAR BB| Open rates'!BL51*0.82+25</f>
        <v>76285</v>
      </c>
    </row>
    <row r="52" spans="1:64"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row>
    <row r="53" spans="1:64"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65625</v>
      </c>
      <c r="G53" s="43">
        <f>'BAR BB| Open rates'!G53*0.82+25</f>
        <v>65625</v>
      </c>
      <c r="H53" s="43">
        <f>'BAR BB| Open rates'!H53*0.82+25</f>
        <v>65625</v>
      </c>
      <c r="I53" s="43">
        <f>'BAR BB| Open rates'!I53*0.82+25</f>
        <v>65625</v>
      </c>
      <c r="J53" s="43">
        <f>'BAR BB| Open rates'!J53*0.82+25</f>
        <v>65625</v>
      </c>
      <c r="K53" s="43">
        <f>'BAR BB| Open rates'!K53*0.82+25</f>
        <v>65625</v>
      </c>
      <c r="L53" s="43">
        <f>'BAR BB| Open rates'!L53*0.82+25</f>
        <v>65625</v>
      </c>
      <c r="M53" s="43">
        <f>'BAR BB| Open rates'!M53*0.82+25</f>
        <v>65625</v>
      </c>
      <c r="N53" s="43">
        <f>'BAR BB| Open rates'!N53*0.82+25</f>
        <v>65625</v>
      </c>
      <c r="O53" s="43">
        <f>'BAR BB| Open rates'!O53*0.82+25</f>
        <v>65625</v>
      </c>
      <c r="P53" s="43">
        <f>'BAR BB| Open rates'!P53*0.82+25</f>
        <v>65625</v>
      </c>
      <c r="Q53" s="43">
        <f>'BAR BB| Open rates'!Q53*0.82+25</f>
        <v>65625</v>
      </c>
      <c r="R53" s="43">
        <f>'BAR BB| Open rates'!R53*0.82+25</f>
        <v>65625</v>
      </c>
      <c r="S53" s="43">
        <f>'BAR BB| Open rates'!S53*0.82+25</f>
        <v>65625</v>
      </c>
      <c r="T53" s="43">
        <f>'BAR BB| Open rates'!T53*0.82+25</f>
        <v>65625</v>
      </c>
      <c r="U53" s="43">
        <f>'BAR BB| Open rates'!U53*0.82+25</f>
        <v>65625</v>
      </c>
      <c r="V53" s="43">
        <f>'BAR BB| Open rates'!V53*0.82+25</f>
        <v>65625</v>
      </c>
      <c r="W53" s="43">
        <f>'BAR BB| Open rates'!W53*0.82+25</f>
        <v>65625</v>
      </c>
      <c r="X53" s="43">
        <f>'BAR BB| Open rates'!X53*0.82+25</f>
        <v>65625</v>
      </c>
      <c r="Y53" s="43">
        <f>'BAR BB| Open rates'!Y53*0.82+25</f>
        <v>262425</v>
      </c>
      <c r="Z53" s="43">
        <f>'BAR BB| Open rates'!Z53*0.82+25</f>
        <v>262425</v>
      </c>
      <c r="AA53" s="43">
        <f>'BAR BB| Open rates'!AA53*0.82+25</f>
        <v>262425</v>
      </c>
      <c r="AB53" s="43">
        <f>'BAR BB| Open rates'!AB53*0.82+25</f>
        <v>262425</v>
      </c>
      <c r="AC53" s="43">
        <f>'BAR BB| Open rates'!AC53*0.82+25</f>
        <v>262425</v>
      </c>
      <c r="AD53" s="43">
        <f>'BAR BB| Open rates'!AD53*0.82+25</f>
        <v>262425</v>
      </c>
      <c r="AE53" s="43">
        <f>'BAR BB| Open rates'!AE53*0.82+25</f>
        <v>82025</v>
      </c>
      <c r="AF53" s="43">
        <f>'BAR BB| Open rates'!AF53*0.82+25</f>
        <v>82025</v>
      </c>
      <c r="AG53" s="43">
        <f>'BAR BB| Open rates'!AG53*0.82+25</f>
        <v>82025</v>
      </c>
      <c r="AH53" s="43">
        <f>'BAR BB| Open rates'!AH53*0.82+25</f>
        <v>82025</v>
      </c>
      <c r="AI53" s="43">
        <f>'BAR BB| Open rates'!AI53*0.82+25</f>
        <v>82025</v>
      </c>
      <c r="AJ53" s="43">
        <f>'BAR BB| Open rates'!AJ53*0.82+25</f>
        <v>82025</v>
      </c>
      <c r="AK53" s="43">
        <f>'BAR BB| Open rates'!AK53*0.82+25</f>
        <v>82025</v>
      </c>
      <c r="AL53" s="43">
        <f>'BAR BB| Open rates'!AL53*0.82+25</f>
        <v>82025</v>
      </c>
      <c r="AM53" s="43">
        <f>'BAR BB| Open rates'!AM53*0.82+25</f>
        <v>82025.819999999992</v>
      </c>
      <c r="AN53" s="43">
        <f>'BAR BB| Open rates'!AN53*0.82+25</f>
        <v>82025</v>
      </c>
      <c r="AO53" s="43">
        <f>'BAR BB| Open rates'!AO53*0.82+25</f>
        <v>82025</v>
      </c>
      <c r="AP53" s="43">
        <f>'BAR BB| Open rates'!AP53*0.82+25</f>
        <v>123024.99999999999</v>
      </c>
      <c r="AQ53" s="43">
        <f>'BAR BB| Open rates'!AQ53*0.82+25</f>
        <v>123025.81999999999</v>
      </c>
      <c r="AR53" s="43">
        <f>'BAR BB| Open rates'!AR53*0.82+25</f>
        <v>123024.99999999999</v>
      </c>
      <c r="AS53" s="43">
        <f>'BAR BB| Open rates'!AS53*0.82+25</f>
        <v>123024.99999999999</v>
      </c>
      <c r="AT53" s="43">
        <f>'BAR BB| Open rates'!AT53*0.82+25</f>
        <v>123024.99999999999</v>
      </c>
      <c r="AU53" s="43">
        <f>'BAR BB| Open rates'!AU53*0.82+25</f>
        <v>123024.99999999999</v>
      </c>
      <c r="AV53" s="43">
        <f>'BAR BB| Open rates'!AV53*0.82+25</f>
        <v>168125</v>
      </c>
      <c r="AW53" s="43">
        <f>'BAR BB| Open rates'!AW53*0.82+25</f>
        <v>82025</v>
      </c>
      <c r="AX53" s="43">
        <f>'BAR BB| Open rates'!AX53*0.82+25</f>
        <v>82025</v>
      </c>
      <c r="AY53" s="43">
        <f>'BAR BB| Open rates'!AY53*0.82+25</f>
        <v>82025</v>
      </c>
      <c r="AZ53" s="43">
        <f>'BAR BB| Open rates'!AZ53*0.82+25</f>
        <v>82025</v>
      </c>
      <c r="BA53" s="43">
        <f>'BAR BB| Open rates'!BA53*0.82+25</f>
        <v>82025</v>
      </c>
      <c r="BB53" s="43">
        <f>'BAR BB| Open rates'!BB53*0.82+25</f>
        <v>82025</v>
      </c>
      <c r="BC53" s="43">
        <f>'BAR BB| Open rates'!BC53*0.82+25</f>
        <v>82025</v>
      </c>
      <c r="BD53" s="43">
        <f>'BAR BB| Open rates'!BD53*0.82+25</f>
        <v>82025</v>
      </c>
      <c r="BE53" s="43">
        <f>'BAR BB| Open rates'!BE53*0.82+25</f>
        <v>65625</v>
      </c>
      <c r="BF53" s="43">
        <f>'BAR BB| Open rates'!BF53*0.82+25</f>
        <v>65625</v>
      </c>
      <c r="BG53" s="43">
        <f>'BAR BB| Open rates'!BG53*0.82+25</f>
        <v>65625</v>
      </c>
      <c r="BH53" s="43">
        <f>'BAR BB| Open rates'!BH53*0.82+25</f>
        <v>65625</v>
      </c>
      <c r="BI53" s="43">
        <f>'BAR BB| Open rates'!BI53*0.82+25</f>
        <v>65625</v>
      </c>
      <c r="BJ53" s="43">
        <f>'BAR BB| Open rates'!BJ53*0.82+25</f>
        <v>65625</v>
      </c>
      <c r="BK53" s="43">
        <f>'BAR BB| Open rates'!BK53*0.82+25</f>
        <v>65625</v>
      </c>
      <c r="BL53" s="43">
        <f>'BAR BB| Open rates'!BL53*0.82+25</f>
        <v>65625</v>
      </c>
    </row>
    <row r="54" spans="1:64" s="36" customFormat="1" ht="12" customHeight="1" x14ac:dyDescent="0.2">
      <c r="A54" s="237">
        <v>2</v>
      </c>
      <c r="B54" s="43">
        <f>'BAR BB| Open rates'!B54*0.82+25</f>
        <v>67675</v>
      </c>
      <c r="C54" s="43">
        <f>'BAR BB| Open rates'!C54*0.82+25</f>
        <v>67675</v>
      </c>
      <c r="D54" s="43">
        <f>'BAR BB| Open rates'!D54*0.82+25</f>
        <v>67675</v>
      </c>
      <c r="E54" s="43">
        <f>'BAR BB| Open rates'!E54*0.82+25</f>
        <v>67675</v>
      </c>
      <c r="F54" s="43">
        <f>'BAR BB| Open rates'!F54*0.82+25</f>
        <v>67675</v>
      </c>
      <c r="G54" s="43">
        <f>'BAR BB| Open rates'!G54*0.82+25</f>
        <v>67675</v>
      </c>
      <c r="H54" s="43">
        <f>'BAR BB| Open rates'!H54*0.82+25</f>
        <v>67675</v>
      </c>
      <c r="I54" s="43">
        <f>'BAR BB| Open rates'!I54*0.82+25</f>
        <v>67675</v>
      </c>
      <c r="J54" s="43">
        <f>'BAR BB| Open rates'!J54*0.82+25</f>
        <v>67675</v>
      </c>
      <c r="K54" s="43">
        <f>'BAR BB| Open rates'!K54*0.82+25</f>
        <v>67675</v>
      </c>
      <c r="L54" s="43">
        <f>'BAR BB| Open rates'!L54*0.82+25</f>
        <v>67675</v>
      </c>
      <c r="M54" s="43">
        <f>'BAR BB| Open rates'!M54*0.82+25</f>
        <v>67675</v>
      </c>
      <c r="N54" s="43">
        <f>'BAR BB| Open rates'!N54*0.82+25</f>
        <v>67675</v>
      </c>
      <c r="O54" s="43">
        <f>'BAR BB| Open rates'!O54*0.82+25</f>
        <v>67675</v>
      </c>
      <c r="P54" s="43">
        <f>'BAR BB| Open rates'!P54*0.82+25</f>
        <v>67675</v>
      </c>
      <c r="Q54" s="43">
        <f>'BAR BB| Open rates'!Q54*0.82+25</f>
        <v>67675</v>
      </c>
      <c r="R54" s="43">
        <f>'BAR BB| Open rates'!R54*0.82+25</f>
        <v>67675</v>
      </c>
      <c r="S54" s="43">
        <f>'BAR BB| Open rates'!S54*0.82+25</f>
        <v>67675</v>
      </c>
      <c r="T54" s="43">
        <f>'BAR BB| Open rates'!T54*0.82+25</f>
        <v>67675</v>
      </c>
      <c r="U54" s="43">
        <f>'BAR BB| Open rates'!U54*0.82+25</f>
        <v>67675</v>
      </c>
      <c r="V54" s="43">
        <f>'BAR BB| Open rates'!V54*0.82+25</f>
        <v>67675</v>
      </c>
      <c r="W54" s="43">
        <f>'BAR BB| Open rates'!W54*0.82+25</f>
        <v>67675</v>
      </c>
      <c r="X54" s="43">
        <f>'BAR BB| Open rates'!X54*0.82+25</f>
        <v>67675</v>
      </c>
      <c r="Y54" s="43">
        <f>'BAR BB| Open rates'!Y54*0.82+25</f>
        <v>264885</v>
      </c>
      <c r="Z54" s="43">
        <f>'BAR BB| Open rates'!Z54*0.82+25</f>
        <v>264885</v>
      </c>
      <c r="AA54" s="43">
        <f>'BAR BB| Open rates'!AA54*0.82+25</f>
        <v>264885</v>
      </c>
      <c r="AB54" s="43">
        <f>'BAR BB| Open rates'!AB54*0.82+25</f>
        <v>264885</v>
      </c>
      <c r="AC54" s="43">
        <f>'BAR BB| Open rates'!AC54*0.82+25</f>
        <v>264885</v>
      </c>
      <c r="AD54" s="43">
        <f>'BAR BB| Open rates'!AD54*0.82+25</f>
        <v>264885</v>
      </c>
      <c r="AE54" s="43">
        <f>'BAR BB| Open rates'!AE54*0.82+25</f>
        <v>84485</v>
      </c>
      <c r="AF54" s="43">
        <f>'BAR BB| Open rates'!AF54*0.82+25</f>
        <v>84485</v>
      </c>
      <c r="AG54" s="43">
        <f>'BAR BB| Open rates'!AG54*0.82+25</f>
        <v>84485</v>
      </c>
      <c r="AH54" s="43">
        <f>'BAR BB| Open rates'!AH54*0.82+25</f>
        <v>84485</v>
      </c>
      <c r="AI54" s="43">
        <f>'BAR BB| Open rates'!AI54*0.82+25</f>
        <v>84485</v>
      </c>
      <c r="AJ54" s="43">
        <f>'BAR BB| Open rates'!AJ54*0.82+25</f>
        <v>84485</v>
      </c>
      <c r="AK54" s="43">
        <f>'BAR BB| Open rates'!AK54*0.82+25</f>
        <v>84485</v>
      </c>
      <c r="AL54" s="43">
        <f>'BAR BB| Open rates'!AL54*0.82+25</f>
        <v>84485</v>
      </c>
      <c r="AM54" s="43">
        <f>'BAR BB| Open rates'!AM54*0.82+25</f>
        <v>84485.819999999992</v>
      </c>
      <c r="AN54" s="43">
        <f>'BAR BB| Open rates'!AN54*0.82+25</f>
        <v>84485</v>
      </c>
      <c r="AO54" s="43">
        <f>'BAR BB| Open rates'!AO54*0.82+25</f>
        <v>84485</v>
      </c>
      <c r="AP54" s="43">
        <f>'BAR BB| Open rates'!AP54*0.82+25</f>
        <v>125484.99999999999</v>
      </c>
      <c r="AQ54" s="43">
        <f>'BAR BB| Open rates'!AQ54*0.82+25</f>
        <v>125485.81999999999</v>
      </c>
      <c r="AR54" s="43">
        <f>'BAR BB| Open rates'!AR54*0.82+25</f>
        <v>125484.99999999999</v>
      </c>
      <c r="AS54" s="43">
        <f>'BAR BB| Open rates'!AS54*0.82+25</f>
        <v>125484.99999999999</v>
      </c>
      <c r="AT54" s="43">
        <f>'BAR BB| Open rates'!AT54*0.82+25</f>
        <v>125484.99999999999</v>
      </c>
      <c r="AU54" s="43">
        <f>'BAR BB| Open rates'!AU54*0.82+25</f>
        <v>125485.81999999999</v>
      </c>
      <c r="AV54" s="43">
        <f>'BAR BB| Open rates'!AV54*0.82+25</f>
        <v>170585</v>
      </c>
      <c r="AW54" s="43">
        <f>'BAR BB| Open rates'!AW54*0.82+25</f>
        <v>84484.18</v>
      </c>
      <c r="AX54" s="43">
        <f>'BAR BB| Open rates'!AX54*0.82+25</f>
        <v>84485</v>
      </c>
      <c r="AY54" s="43">
        <f>'BAR BB| Open rates'!AY54*0.82+25</f>
        <v>84485</v>
      </c>
      <c r="AZ54" s="43">
        <f>'BAR BB| Open rates'!AZ54*0.82+25</f>
        <v>84485</v>
      </c>
      <c r="BA54" s="43">
        <f>'BAR BB| Open rates'!BA54*0.82+25</f>
        <v>84485</v>
      </c>
      <c r="BB54" s="43">
        <f>'BAR BB| Open rates'!BB54*0.82+25</f>
        <v>84485</v>
      </c>
      <c r="BC54" s="43">
        <f>'BAR BB| Open rates'!BC54*0.82+25</f>
        <v>84485</v>
      </c>
      <c r="BD54" s="43">
        <f>'BAR BB| Open rates'!BD54*0.82+25</f>
        <v>84485</v>
      </c>
      <c r="BE54" s="43">
        <f>'BAR BB| Open rates'!BE54*0.82+25</f>
        <v>68085</v>
      </c>
      <c r="BF54" s="43">
        <f>'BAR BB| Open rates'!BF54*0.82+25</f>
        <v>68085</v>
      </c>
      <c r="BG54" s="43">
        <f>'BAR BB| Open rates'!BG54*0.82+25</f>
        <v>68085</v>
      </c>
      <c r="BH54" s="43">
        <f>'BAR BB| Open rates'!BH54*0.82+25</f>
        <v>68085</v>
      </c>
      <c r="BI54" s="43">
        <f>'BAR BB| Open rates'!BI54*0.82+25</f>
        <v>68085</v>
      </c>
      <c r="BJ54" s="43">
        <f>'BAR BB| Open rates'!BJ54*0.82+25</f>
        <v>68085</v>
      </c>
      <c r="BK54" s="43">
        <f>'BAR BB| Open rates'!BK54*0.82+25</f>
        <v>68085</v>
      </c>
      <c r="BL54" s="43">
        <f>'BAR BB| Open rates'!BL54*0.82+25</f>
        <v>68085</v>
      </c>
    </row>
    <row r="55" spans="1:64" s="36" customFormat="1" ht="12" customHeight="1" x14ac:dyDescent="0.2">
      <c r="A55" s="237">
        <v>3</v>
      </c>
      <c r="B55" s="43">
        <f>'BAR BB| Open rates'!B55*0.82+25</f>
        <v>69725</v>
      </c>
      <c r="C55" s="43">
        <f>'BAR BB| Open rates'!C55*0.82+25</f>
        <v>69725</v>
      </c>
      <c r="D55" s="43">
        <f>'BAR BB| Open rates'!D55*0.82+25</f>
        <v>69725</v>
      </c>
      <c r="E55" s="43">
        <f>'BAR BB| Open rates'!E55*0.82+25</f>
        <v>69725</v>
      </c>
      <c r="F55" s="43">
        <f>'BAR BB| Open rates'!F55*0.82+25</f>
        <v>69725</v>
      </c>
      <c r="G55" s="43">
        <f>'BAR BB| Open rates'!G55*0.82+25</f>
        <v>69725</v>
      </c>
      <c r="H55" s="43">
        <f>'BAR BB| Open rates'!H55*0.82+25</f>
        <v>69725</v>
      </c>
      <c r="I55" s="43">
        <f>'BAR BB| Open rates'!I55*0.82+25</f>
        <v>69725</v>
      </c>
      <c r="J55" s="43">
        <f>'BAR BB| Open rates'!J55*0.82+25</f>
        <v>69725</v>
      </c>
      <c r="K55" s="43">
        <f>'BAR BB| Open rates'!K55*0.82+25</f>
        <v>69725</v>
      </c>
      <c r="L55" s="43">
        <f>'BAR BB| Open rates'!L55*0.82+25</f>
        <v>69725</v>
      </c>
      <c r="M55" s="43">
        <f>'BAR BB| Open rates'!M55*0.82+25</f>
        <v>69725</v>
      </c>
      <c r="N55" s="43">
        <f>'BAR BB| Open rates'!N55*0.82+25</f>
        <v>69725</v>
      </c>
      <c r="O55" s="43">
        <f>'BAR BB| Open rates'!O55*0.82+25</f>
        <v>69725</v>
      </c>
      <c r="P55" s="43">
        <f>'BAR BB| Open rates'!P55*0.82+25</f>
        <v>69725</v>
      </c>
      <c r="Q55" s="43">
        <f>'BAR BB| Open rates'!Q55*0.82+25</f>
        <v>69725</v>
      </c>
      <c r="R55" s="43">
        <f>'BAR BB| Open rates'!R55*0.82+25</f>
        <v>69725</v>
      </c>
      <c r="S55" s="43">
        <f>'BAR BB| Open rates'!S55*0.82+25</f>
        <v>69725</v>
      </c>
      <c r="T55" s="43">
        <f>'BAR BB| Open rates'!T55*0.82+25</f>
        <v>69725</v>
      </c>
      <c r="U55" s="43">
        <f>'BAR BB| Open rates'!U55*0.82+25</f>
        <v>69725</v>
      </c>
      <c r="V55" s="43">
        <f>'BAR BB| Open rates'!V55*0.82+25</f>
        <v>69725</v>
      </c>
      <c r="W55" s="43">
        <f>'BAR BB| Open rates'!W55*0.82+25</f>
        <v>69725</v>
      </c>
      <c r="X55" s="43">
        <f>'BAR BB| Open rates'!X55*0.82+25</f>
        <v>69725</v>
      </c>
      <c r="Y55" s="43">
        <f>'BAR BB| Open rates'!Y55*0.82+25</f>
        <v>267345</v>
      </c>
      <c r="Z55" s="43">
        <f>'BAR BB| Open rates'!Z55*0.82+25</f>
        <v>267345</v>
      </c>
      <c r="AA55" s="43">
        <f>'BAR BB| Open rates'!AA55*0.82+25</f>
        <v>267345</v>
      </c>
      <c r="AB55" s="43">
        <f>'BAR BB| Open rates'!AB55*0.82+25</f>
        <v>267345</v>
      </c>
      <c r="AC55" s="43">
        <f>'BAR BB| Open rates'!AC55*0.82+25</f>
        <v>267345</v>
      </c>
      <c r="AD55" s="43">
        <f>'BAR BB| Open rates'!AD55*0.82+25</f>
        <v>267345</v>
      </c>
      <c r="AE55" s="43">
        <f>'BAR BB| Open rates'!AE55*0.82+25</f>
        <v>86945</v>
      </c>
      <c r="AF55" s="43">
        <f>'BAR BB| Open rates'!AF55*0.82+25</f>
        <v>86945</v>
      </c>
      <c r="AG55" s="43">
        <f>'BAR BB| Open rates'!AG55*0.82+25</f>
        <v>86945</v>
      </c>
      <c r="AH55" s="43">
        <f>'BAR BB| Open rates'!AH55*0.82+25</f>
        <v>86945</v>
      </c>
      <c r="AI55" s="43">
        <f>'BAR BB| Open rates'!AI55*0.82+25</f>
        <v>86945</v>
      </c>
      <c r="AJ55" s="43">
        <f>'BAR BB| Open rates'!AJ55*0.82+25</f>
        <v>86945</v>
      </c>
      <c r="AK55" s="43">
        <f>'BAR BB| Open rates'!AK55*0.82+25</f>
        <v>86945</v>
      </c>
      <c r="AL55" s="43">
        <f>'BAR BB| Open rates'!AL55*0.82+25</f>
        <v>86945</v>
      </c>
      <c r="AM55" s="43">
        <f>'BAR BB| Open rates'!AM55*0.82+25</f>
        <v>86945.819999999992</v>
      </c>
      <c r="AN55" s="43">
        <f>'BAR BB| Open rates'!AN55*0.82+25</f>
        <v>86945</v>
      </c>
      <c r="AO55" s="43">
        <f>'BAR BB| Open rates'!AO55*0.82+25</f>
        <v>86945</v>
      </c>
      <c r="AP55" s="43">
        <f>'BAR BB| Open rates'!AP55*0.82+25</f>
        <v>127944.99999999999</v>
      </c>
      <c r="AQ55" s="43">
        <f>'BAR BB| Open rates'!AQ55*0.82+25</f>
        <v>127945.81999999999</v>
      </c>
      <c r="AR55" s="43">
        <f>'BAR BB| Open rates'!AR55*0.82+25</f>
        <v>127944.99999999999</v>
      </c>
      <c r="AS55" s="43">
        <f>'BAR BB| Open rates'!AS55*0.82+25</f>
        <v>127944.99999999999</v>
      </c>
      <c r="AT55" s="43">
        <f>'BAR BB| Open rates'!AT55*0.82+25</f>
        <v>127944.99999999999</v>
      </c>
      <c r="AU55" s="43">
        <f>'BAR BB| Open rates'!AU55*0.82+25</f>
        <v>127945.81999999999</v>
      </c>
      <c r="AV55" s="43">
        <f>'BAR BB| Open rates'!AV55*0.82+25</f>
        <v>173045</v>
      </c>
      <c r="AW55" s="43">
        <f>'BAR BB| Open rates'!AW55*0.82+25</f>
        <v>86944.18</v>
      </c>
      <c r="AX55" s="43">
        <f>'BAR BB| Open rates'!AX55*0.82+25</f>
        <v>86945</v>
      </c>
      <c r="AY55" s="43">
        <f>'BAR BB| Open rates'!AY55*0.82+25</f>
        <v>86945</v>
      </c>
      <c r="AZ55" s="43">
        <f>'BAR BB| Open rates'!AZ55*0.82+25</f>
        <v>86945</v>
      </c>
      <c r="BA55" s="43">
        <f>'BAR BB| Open rates'!BA55*0.82+25</f>
        <v>86945</v>
      </c>
      <c r="BB55" s="43">
        <f>'BAR BB| Open rates'!BB55*0.82+25</f>
        <v>86945</v>
      </c>
      <c r="BC55" s="43">
        <f>'BAR BB| Open rates'!BC55*0.82+25</f>
        <v>86945</v>
      </c>
      <c r="BD55" s="43">
        <f>'BAR BB| Open rates'!BD55*0.82+25</f>
        <v>86945</v>
      </c>
      <c r="BE55" s="43">
        <f>'BAR BB| Open rates'!BE55*0.82+25</f>
        <v>70545</v>
      </c>
      <c r="BF55" s="43">
        <f>'BAR BB| Open rates'!BF55*0.82+25</f>
        <v>70545</v>
      </c>
      <c r="BG55" s="43">
        <f>'BAR BB| Open rates'!BG55*0.82+25</f>
        <v>70545</v>
      </c>
      <c r="BH55" s="43">
        <f>'BAR BB| Open rates'!BH55*0.82+25</f>
        <v>70545</v>
      </c>
      <c r="BI55" s="43">
        <f>'BAR BB| Open rates'!BI55*0.82+25</f>
        <v>70545</v>
      </c>
      <c r="BJ55" s="43">
        <f>'BAR BB| Open rates'!BJ55*0.82+25</f>
        <v>70545</v>
      </c>
      <c r="BK55" s="43">
        <f>'BAR BB| Open rates'!BK55*0.82+25</f>
        <v>70545</v>
      </c>
      <c r="BL55" s="43">
        <f>'BAR BB| Open rates'!BL55*0.82+25</f>
        <v>70545</v>
      </c>
    </row>
    <row r="56" spans="1:64" s="36" customFormat="1" ht="12" customHeight="1" x14ac:dyDescent="0.2">
      <c r="A56" s="237">
        <v>4</v>
      </c>
      <c r="B56" s="43">
        <f>'BAR BB| Open rates'!B56*0.82+25</f>
        <v>71775</v>
      </c>
      <c r="C56" s="43">
        <f>'BAR BB| Open rates'!C56*0.82+25</f>
        <v>71775</v>
      </c>
      <c r="D56" s="43">
        <f>'BAR BB| Open rates'!D56*0.82+25</f>
        <v>71775</v>
      </c>
      <c r="E56" s="43">
        <f>'BAR BB| Open rates'!E56*0.82+25</f>
        <v>71775</v>
      </c>
      <c r="F56" s="43">
        <f>'BAR BB| Open rates'!F56*0.82+25</f>
        <v>71775</v>
      </c>
      <c r="G56" s="43">
        <f>'BAR BB| Open rates'!G56*0.82+25</f>
        <v>71775</v>
      </c>
      <c r="H56" s="43">
        <f>'BAR BB| Open rates'!H56*0.82+25</f>
        <v>71775</v>
      </c>
      <c r="I56" s="43">
        <f>'BAR BB| Open rates'!I56*0.82+25</f>
        <v>71775</v>
      </c>
      <c r="J56" s="43">
        <f>'BAR BB| Open rates'!J56*0.82+25</f>
        <v>71775</v>
      </c>
      <c r="K56" s="43">
        <f>'BAR BB| Open rates'!K56*0.82+25</f>
        <v>71775</v>
      </c>
      <c r="L56" s="43">
        <f>'BAR BB| Open rates'!L56*0.82+25</f>
        <v>71775</v>
      </c>
      <c r="M56" s="43">
        <f>'BAR BB| Open rates'!M56*0.82+25</f>
        <v>71775</v>
      </c>
      <c r="N56" s="43">
        <f>'BAR BB| Open rates'!N56*0.82+25</f>
        <v>71775</v>
      </c>
      <c r="O56" s="43">
        <f>'BAR BB| Open rates'!O56*0.82+25</f>
        <v>71775</v>
      </c>
      <c r="P56" s="43">
        <f>'BAR BB| Open rates'!P56*0.82+25</f>
        <v>71775</v>
      </c>
      <c r="Q56" s="43">
        <f>'BAR BB| Open rates'!Q56*0.82+25</f>
        <v>71775</v>
      </c>
      <c r="R56" s="43">
        <f>'BAR BB| Open rates'!R56*0.82+25</f>
        <v>71775</v>
      </c>
      <c r="S56" s="43">
        <f>'BAR BB| Open rates'!S56*0.82+25</f>
        <v>71775</v>
      </c>
      <c r="T56" s="43">
        <f>'BAR BB| Open rates'!T56*0.82+25</f>
        <v>71775</v>
      </c>
      <c r="U56" s="43">
        <f>'BAR BB| Open rates'!U56*0.82+25</f>
        <v>71775</v>
      </c>
      <c r="V56" s="43">
        <f>'BAR BB| Open rates'!V56*0.82+25</f>
        <v>71775</v>
      </c>
      <c r="W56" s="43">
        <f>'BAR BB| Open rates'!W56*0.82+25</f>
        <v>71775</v>
      </c>
      <c r="X56" s="43">
        <f>'BAR BB| Open rates'!X56*0.82+25</f>
        <v>71775</v>
      </c>
      <c r="Y56" s="43">
        <f>'BAR BB| Open rates'!Y56*0.82+25</f>
        <v>269805</v>
      </c>
      <c r="Z56" s="43">
        <f>'BAR BB| Open rates'!Z56*0.82+25</f>
        <v>269805</v>
      </c>
      <c r="AA56" s="43">
        <f>'BAR BB| Open rates'!AA56*0.82+25</f>
        <v>269805</v>
      </c>
      <c r="AB56" s="43">
        <f>'BAR BB| Open rates'!AB56*0.82+25</f>
        <v>269805</v>
      </c>
      <c r="AC56" s="43">
        <f>'BAR BB| Open rates'!AC56*0.82+25</f>
        <v>269805</v>
      </c>
      <c r="AD56" s="43">
        <f>'BAR BB| Open rates'!AD56*0.82+25</f>
        <v>269805</v>
      </c>
      <c r="AE56" s="43">
        <f>'BAR BB| Open rates'!AE56*0.82+25</f>
        <v>89405</v>
      </c>
      <c r="AF56" s="43">
        <f>'BAR BB| Open rates'!AF56*0.82+25</f>
        <v>89405</v>
      </c>
      <c r="AG56" s="43">
        <f>'BAR BB| Open rates'!AG56*0.82+25</f>
        <v>89405</v>
      </c>
      <c r="AH56" s="43">
        <f>'BAR BB| Open rates'!AH56*0.82+25</f>
        <v>89405</v>
      </c>
      <c r="AI56" s="43">
        <f>'BAR BB| Open rates'!AI56*0.82+25</f>
        <v>89405</v>
      </c>
      <c r="AJ56" s="43">
        <f>'BAR BB| Open rates'!AJ56*0.82+25</f>
        <v>89405</v>
      </c>
      <c r="AK56" s="43">
        <f>'BAR BB| Open rates'!AK56*0.82+25</f>
        <v>89405</v>
      </c>
      <c r="AL56" s="43">
        <f>'BAR BB| Open rates'!AL56*0.82+25</f>
        <v>89405</v>
      </c>
      <c r="AM56" s="43">
        <f>'BAR BB| Open rates'!AM56*0.82+25</f>
        <v>89405.819999999992</v>
      </c>
      <c r="AN56" s="43">
        <f>'BAR BB| Open rates'!AN56*0.82+25</f>
        <v>89405</v>
      </c>
      <c r="AO56" s="43">
        <f>'BAR BB| Open rates'!AO56*0.82+25</f>
        <v>89405</v>
      </c>
      <c r="AP56" s="43">
        <f>'BAR BB| Open rates'!AP56*0.82+25</f>
        <v>130404.99999999999</v>
      </c>
      <c r="AQ56" s="43">
        <f>'BAR BB| Open rates'!AQ56*0.82+25</f>
        <v>130405.81999999999</v>
      </c>
      <c r="AR56" s="43">
        <f>'BAR BB| Open rates'!AR56*0.82+25</f>
        <v>130404.99999999999</v>
      </c>
      <c r="AS56" s="43">
        <f>'BAR BB| Open rates'!AS56*0.82+25</f>
        <v>130404.99999999999</v>
      </c>
      <c r="AT56" s="43">
        <f>'BAR BB| Open rates'!AT56*0.82+25</f>
        <v>130404.99999999999</v>
      </c>
      <c r="AU56" s="43">
        <f>'BAR BB| Open rates'!AU56*0.82+25</f>
        <v>130405.81999999999</v>
      </c>
      <c r="AV56" s="43">
        <f>'BAR BB| Open rates'!AV56*0.82+25</f>
        <v>175505</v>
      </c>
      <c r="AW56" s="43">
        <f>'BAR BB| Open rates'!AW56*0.82+25</f>
        <v>89404.18</v>
      </c>
      <c r="AX56" s="43">
        <f>'BAR BB| Open rates'!AX56*0.82+25</f>
        <v>89405</v>
      </c>
      <c r="AY56" s="43">
        <f>'BAR BB| Open rates'!AY56*0.82+25</f>
        <v>89405</v>
      </c>
      <c r="AZ56" s="43">
        <f>'BAR BB| Open rates'!AZ56*0.82+25</f>
        <v>89405</v>
      </c>
      <c r="BA56" s="43">
        <f>'BAR BB| Open rates'!BA56*0.82+25</f>
        <v>89405</v>
      </c>
      <c r="BB56" s="43">
        <f>'BAR BB| Open rates'!BB56*0.82+25</f>
        <v>89405</v>
      </c>
      <c r="BC56" s="43">
        <f>'BAR BB| Open rates'!BC56*0.82+25</f>
        <v>89405</v>
      </c>
      <c r="BD56" s="43">
        <f>'BAR BB| Open rates'!BD56*0.82+25</f>
        <v>89405</v>
      </c>
      <c r="BE56" s="43">
        <f>'BAR BB| Open rates'!BE56*0.82+25</f>
        <v>73005</v>
      </c>
      <c r="BF56" s="43">
        <f>'BAR BB| Open rates'!BF56*0.82+25</f>
        <v>73005</v>
      </c>
      <c r="BG56" s="43">
        <f>'BAR BB| Open rates'!BG56*0.82+25</f>
        <v>73005</v>
      </c>
      <c r="BH56" s="43">
        <f>'BAR BB| Open rates'!BH56*0.82+25</f>
        <v>73005</v>
      </c>
      <c r="BI56" s="43">
        <f>'BAR BB| Open rates'!BI56*0.82+25</f>
        <v>73005</v>
      </c>
      <c r="BJ56" s="43">
        <f>'BAR BB| Open rates'!BJ56*0.82+25</f>
        <v>73005</v>
      </c>
      <c r="BK56" s="43">
        <f>'BAR BB| Open rates'!BK56*0.82+25</f>
        <v>73005</v>
      </c>
      <c r="BL56" s="43">
        <f>'BAR BB| Open rates'!BL56*0.82+25</f>
        <v>73005</v>
      </c>
    </row>
    <row r="57" spans="1:64" s="36" customFormat="1" ht="12" customHeight="1" x14ac:dyDescent="0.2">
      <c r="A57" s="237">
        <v>5</v>
      </c>
      <c r="B57" s="43">
        <f>'BAR BB| Open rates'!B57*0.82+25</f>
        <v>73825</v>
      </c>
      <c r="C57" s="43">
        <f>'BAR BB| Open rates'!C57*0.82+25</f>
        <v>73825</v>
      </c>
      <c r="D57" s="43">
        <f>'BAR BB| Open rates'!D57*0.82+25</f>
        <v>73825</v>
      </c>
      <c r="E57" s="43">
        <f>'BAR BB| Open rates'!E57*0.82+25</f>
        <v>73825</v>
      </c>
      <c r="F57" s="43">
        <f>'BAR BB| Open rates'!F57*0.82+25</f>
        <v>73825</v>
      </c>
      <c r="G57" s="43">
        <f>'BAR BB| Open rates'!G57*0.82+25</f>
        <v>73825</v>
      </c>
      <c r="H57" s="43">
        <f>'BAR BB| Open rates'!H57*0.82+25</f>
        <v>73825</v>
      </c>
      <c r="I57" s="43">
        <f>'BAR BB| Open rates'!I57*0.82+25</f>
        <v>73825</v>
      </c>
      <c r="J57" s="43">
        <f>'BAR BB| Open rates'!J57*0.82+25</f>
        <v>73825</v>
      </c>
      <c r="K57" s="43">
        <f>'BAR BB| Open rates'!K57*0.82+25</f>
        <v>73825</v>
      </c>
      <c r="L57" s="43">
        <f>'BAR BB| Open rates'!L57*0.82+25</f>
        <v>73825</v>
      </c>
      <c r="M57" s="43">
        <f>'BAR BB| Open rates'!M57*0.82+25</f>
        <v>73825</v>
      </c>
      <c r="N57" s="43">
        <f>'BAR BB| Open rates'!N57*0.82+25</f>
        <v>73825</v>
      </c>
      <c r="O57" s="43">
        <f>'BAR BB| Open rates'!O57*0.82+25</f>
        <v>73825</v>
      </c>
      <c r="P57" s="43">
        <f>'BAR BB| Open rates'!P57*0.82+25</f>
        <v>73825</v>
      </c>
      <c r="Q57" s="43">
        <f>'BAR BB| Open rates'!Q57*0.82+25</f>
        <v>73825</v>
      </c>
      <c r="R57" s="43">
        <f>'BAR BB| Open rates'!R57*0.82+25</f>
        <v>73825</v>
      </c>
      <c r="S57" s="43">
        <f>'BAR BB| Open rates'!S57*0.82+25</f>
        <v>73825</v>
      </c>
      <c r="T57" s="43">
        <f>'BAR BB| Open rates'!T57*0.82+25</f>
        <v>73825</v>
      </c>
      <c r="U57" s="43">
        <f>'BAR BB| Open rates'!U57*0.82+25</f>
        <v>73825</v>
      </c>
      <c r="V57" s="43">
        <f>'BAR BB| Open rates'!V57*0.82+25</f>
        <v>73825</v>
      </c>
      <c r="W57" s="43">
        <f>'BAR BB| Open rates'!W57*0.82+25</f>
        <v>73825</v>
      </c>
      <c r="X57" s="43">
        <f>'BAR BB| Open rates'!X57*0.82+25</f>
        <v>73825</v>
      </c>
      <c r="Y57" s="43">
        <f>'BAR BB| Open rates'!Y57*0.82+25</f>
        <v>272265</v>
      </c>
      <c r="Z57" s="43">
        <f>'BAR BB| Open rates'!Z57*0.82+25</f>
        <v>272265</v>
      </c>
      <c r="AA57" s="43">
        <f>'BAR BB| Open rates'!AA57*0.82+25</f>
        <v>272265</v>
      </c>
      <c r="AB57" s="43">
        <f>'BAR BB| Open rates'!AB57*0.82+25</f>
        <v>272265</v>
      </c>
      <c r="AC57" s="43">
        <f>'BAR BB| Open rates'!AC57*0.82+25</f>
        <v>272265</v>
      </c>
      <c r="AD57" s="43">
        <f>'BAR BB| Open rates'!AD57*0.82+25</f>
        <v>272265</v>
      </c>
      <c r="AE57" s="43">
        <f>'BAR BB| Open rates'!AE57*0.82+25</f>
        <v>91865</v>
      </c>
      <c r="AF57" s="43">
        <f>'BAR BB| Open rates'!AF57*0.82+25</f>
        <v>91865</v>
      </c>
      <c r="AG57" s="43">
        <f>'BAR BB| Open rates'!AG57*0.82+25</f>
        <v>91865</v>
      </c>
      <c r="AH57" s="43">
        <f>'BAR BB| Open rates'!AH57*0.82+25</f>
        <v>91865</v>
      </c>
      <c r="AI57" s="43">
        <f>'BAR BB| Open rates'!AI57*0.82+25</f>
        <v>91865</v>
      </c>
      <c r="AJ57" s="43">
        <f>'BAR BB| Open rates'!AJ57*0.82+25</f>
        <v>91865</v>
      </c>
      <c r="AK57" s="43">
        <f>'BAR BB| Open rates'!AK57*0.82+25</f>
        <v>91865</v>
      </c>
      <c r="AL57" s="43">
        <f>'BAR BB| Open rates'!AL57*0.82+25</f>
        <v>91865</v>
      </c>
      <c r="AM57" s="43">
        <f>'BAR BB| Open rates'!AM57*0.82+25</f>
        <v>91865.819999999992</v>
      </c>
      <c r="AN57" s="43">
        <f>'BAR BB| Open rates'!AN57*0.82+25</f>
        <v>91865</v>
      </c>
      <c r="AO57" s="43">
        <f>'BAR BB| Open rates'!AO57*0.82+25</f>
        <v>91865</v>
      </c>
      <c r="AP57" s="43">
        <f>'BAR BB| Open rates'!AP57*0.82+25</f>
        <v>132865</v>
      </c>
      <c r="AQ57" s="43">
        <f>'BAR BB| Open rates'!AQ57*0.82+25</f>
        <v>132865.81999999998</v>
      </c>
      <c r="AR57" s="43">
        <f>'BAR BB| Open rates'!AR57*0.82+25</f>
        <v>132865</v>
      </c>
      <c r="AS57" s="43">
        <f>'BAR BB| Open rates'!AS57*0.82+25</f>
        <v>132865</v>
      </c>
      <c r="AT57" s="43">
        <f>'BAR BB| Open rates'!AT57*0.82+25</f>
        <v>132865</v>
      </c>
      <c r="AU57" s="43">
        <f>'BAR BB| Open rates'!AU57*0.82+25</f>
        <v>132865.81999999998</v>
      </c>
      <c r="AV57" s="43">
        <f>'BAR BB| Open rates'!AV57*0.82+25</f>
        <v>177965</v>
      </c>
      <c r="AW57" s="43">
        <f>'BAR BB| Open rates'!AW57*0.82+25</f>
        <v>91864.18</v>
      </c>
      <c r="AX57" s="43">
        <f>'BAR BB| Open rates'!AX57*0.82+25</f>
        <v>91865</v>
      </c>
      <c r="AY57" s="43">
        <f>'BAR BB| Open rates'!AY57*0.82+25</f>
        <v>91865</v>
      </c>
      <c r="AZ57" s="43">
        <f>'BAR BB| Open rates'!AZ57*0.82+25</f>
        <v>91865</v>
      </c>
      <c r="BA57" s="43">
        <f>'BAR BB| Open rates'!BA57*0.82+25</f>
        <v>91865</v>
      </c>
      <c r="BB57" s="43">
        <f>'BAR BB| Open rates'!BB57*0.82+25</f>
        <v>91865</v>
      </c>
      <c r="BC57" s="43">
        <f>'BAR BB| Open rates'!BC57*0.82+25</f>
        <v>91865</v>
      </c>
      <c r="BD57" s="43">
        <f>'BAR BB| Open rates'!BD57*0.82+25</f>
        <v>91865</v>
      </c>
      <c r="BE57" s="43">
        <f>'BAR BB| Open rates'!BE57*0.82+25</f>
        <v>75465</v>
      </c>
      <c r="BF57" s="43">
        <f>'BAR BB| Open rates'!BF57*0.82+25</f>
        <v>75465</v>
      </c>
      <c r="BG57" s="43">
        <f>'BAR BB| Open rates'!BG57*0.82+25</f>
        <v>75465</v>
      </c>
      <c r="BH57" s="43">
        <f>'BAR BB| Open rates'!BH57*0.82+25</f>
        <v>75465</v>
      </c>
      <c r="BI57" s="43">
        <f>'BAR BB| Open rates'!BI57*0.82+25</f>
        <v>75465</v>
      </c>
      <c r="BJ57" s="43">
        <f>'BAR BB| Open rates'!BJ57*0.82+25</f>
        <v>75465</v>
      </c>
      <c r="BK57" s="43">
        <f>'BAR BB| Open rates'!BK57*0.82+25</f>
        <v>75465</v>
      </c>
      <c r="BL57" s="43">
        <f>'BAR BB| Open rates'!BL57*0.82+25</f>
        <v>75465</v>
      </c>
    </row>
    <row r="58" spans="1:64" s="36" customFormat="1" ht="12" customHeight="1" x14ac:dyDescent="0.2">
      <c r="A58" s="237">
        <v>6</v>
      </c>
      <c r="B58" s="43">
        <f>'BAR BB| Open rates'!B58*0.82+25</f>
        <v>75875</v>
      </c>
      <c r="C58" s="43">
        <f>'BAR BB| Open rates'!C58*0.82+25</f>
        <v>75875</v>
      </c>
      <c r="D58" s="43">
        <f>'BAR BB| Open rates'!D58*0.82+25</f>
        <v>75875</v>
      </c>
      <c r="E58" s="43">
        <f>'BAR BB| Open rates'!E58*0.82+25</f>
        <v>75875</v>
      </c>
      <c r="F58" s="43">
        <f>'BAR BB| Open rates'!F58*0.82+25</f>
        <v>75875</v>
      </c>
      <c r="G58" s="43">
        <f>'BAR BB| Open rates'!G58*0.82+25</f>
        <v>75875</v>
      </c>
      <c r="H58" s="43">
        <f>'BAR BB| Open rates'!H58*0.82+25</f>
        <v>75875</v>
      </c>
      <c r="I58" s="43">
        <f>'BAR BB| Open rates'!I58*0.82+25</f>
        <v>75875</v>
      </c>
      <c r="J58" s="43">
        <f>'BAR BB| Open rates'!J58*0.82+25</f>
        <v>75875</v>
      </c>
      <c r="K58" s="43">
        <f>'BAR BB| Open rates'!K58*0.82+25</f>
        <v>75875</v>
      </c>
      <c r="L58" s="43">
        <f>'BAR BB| Open rates'!L58*0.82+25</f>
        <v>75875</v>
      </c>
      <c r="M58" s="43">
        <f>'BAR BB| Open rates'!M58*0.82+25</f>
        <v>75875</v>
      </c>
      <c r="N58" s="43">
        <f>'BAR BB| Open rates'!N58*0.82+25</f>
        <v>75875</v>
      </c>
      <c r="O58" s="43">
        <f>'BAR BB| Open rates'!O58*0.82+25</f>
        <v>75875</v>
      </c>
      <c r="P58" s="43">
        <f>'BAR BB| Open rates'!P58*0.82+25</f>
        <v>75875</v>
      </c>
      <c r="Q58" s="43">
        <f>'BAR BB| Open rates'!Q58*0.82+25</f>
        <v>75875</v>
      </c>
      <c r="R58" s="43">
        <f>'BAR BB| Open rates'!R58*0.82+25</f>
        <v>75875</v>
      </c>
      <c r="S58" s="43">
        <f>'BAR BB| Open rates'!S58*0.82+25</f>
        <v>75875</v>
      </c>
      <c r="T58" s="43">
        <f>'BAR BB| Open rates'!T58*0.82+25</f>
        <v>75875</v>
      </c>
      <c r="U58" s="43">
        <f>'BAR BB| Open rates'!U58*0.82+25</f>
        <v>75875</v>
      </c>
      <c r="V58" s="43">
        <f>'BAR BB| Open rates'!V58*0.82+25</f>
        <v>75875</v>
      </c>
      <c r="W58" s="43">
        <f>'BAR BB| Open rates'!W58*0.82+25</f>
        <v>75875</v>
      </c>
      <c r="X58" s="43">
        <f>'BAR BB| Open rates'!X58*0.82+25</f>
        <v>75875</v>
      </c>
      <c r="Y58" s="43">
        <f>'BAR BB| Open rates'!Y58*0.82+25</f>
        <v>274725</v>
      </c>
      <c r="Z58" s="43">
        <f>'BAR BB| Open rates'!Z58*0.82+25</f>
        <v>274725</v>
      </c>
      <c r="AA58" s="43">
        <f>'BAR BB| Open rates'!AA58*0.82+25</f>
        <v>274725</v>
      </c>
      <c r="AB58" s="43">
        <f>'BAR BB| Open rates'!AB58*0.82+25</f>
        <v>274725</v>
      </c>
      <c r="AC58" s="43">
        <f>'BAR BB| Open rates'!AC58*0.82+25</f>
        <v>274725</v>
      </c>
      <c r="AD58" s="43">
        <f>'BAR BB| Open rates'!AD58*0.82+25</f>
        <v>274725</v>
      </c>
      <c r="AE58" s="43">
        <f>'BAR BB| Open rates'!AE58*0.82+25</f>
        <v>94325</v>
      </c>
      <c r="AF58" s="43">
        <f>'BAR BB| Open rates'!AF58*0.82+25</f>
        <v>94325</v>
      </c>
      <c r="AG58" s="43">
        <f>'BAR BB| Open rates'!AG58*0.82+25</f>
        <v>94325</v>
      </c>
      <c r="AH58" s="43">
        <f>'BAR BB| Open rates'!AH58*0.82+25</f>
        <v>94325</v>
      </c>
      <c r="AI58" s="43">
        <f>'BAR BB| Open rates'!AI58*0.82+25</f>
        <v>94325</v>
      </c>
      <c r="AJ58" s="43">
        <f>'BAR BB| Open rates'!AJ58*0.82+25</f>
        <v>94325</v>
      </c>
      <c r="AK58" s="43">
        <f>'BAR BB| Open rates'!AK58*0.82+25</f>
        <v>94325</v>
      </c>
      <c r="AL58" s="43">
        <f>'BAR BB| Open rates'!AL58*0.82+25</f>
        <v>94325</v>
      </c>
      <c r="AM58" s="43">
        <f>'BAR BB| Open rates'!AM58*0.82+25</f>
        <v>94325.819999999992</v>
      </c>
      <c r="AN58" s="43">
        <f>'BAR BB| Open rates'!AN58*0.82+25</f>
        <v>94325</v>
      </c>
      <c r="AO58" s="43">
        <f>'BAR BB| Open rates'!AO58*0.82+25</f>
        <v>94325</v>
      </c>
      <c r="AP58" s="43">
        <f>'BAR BB| Open rates'!AP58*0.82+25</f>
        <v>135325</v>
      </c>
      <c r="AQ58" s="43">
        <f>'BAR BB| Open rates'!AQ58*0.82+25</f>
        <v>135325.81999999998</v>
      </c>
      <c r="AR58" s="43">
        <f>'BAR BB| Open rates'!AR58*0.82+25</f>
        <v>135325</v>
      </c>
      <c r="AS58" s="43">
        <f>'BAR BB| Open rates'!AS58*0.82+25</f>
        <v>135325</v>
      </c>
      <c r="AT58" s="43">
        <f>'BAR BB| Open rates'!AT58*0.82+25</f>
        <v>135325</v>
      </c>
      <c r="AU58" s="43">
        <f>'BAR BB| Open rates'!AU58*0.82+25</f>
        <v>135325.81999999998</v>
      </c>
      <c r="AV58" s="43">
        <f>'BAR BB| Open rates'!AV58*0.82+25</f>
        <v>180425</v>
      </c>
      <c r="AW58" s="43">
        <f>'BAR BB| Open rates'!AW58*0.82+25</f>
        <v>94324.18</v>
      </c>
      <c r="AX58" s="43">
        <f>'BAR BB| Open rates'!AX58*0.82+25</f>
        <v>94325</v>
      </c>
      <c r="AY58" s="43">
        <f>'BAR BB| Open rates'!AY58*0.82+25</f>
        <v>94325</v>
      </c>
      <c r="AZ58" s="43">
        <f>'BAR BB| Open rates'!AZ58*0.82+25</f>
        <v>94325</v>
      </c>
      <c r="BA58" s="43">
        <f>'BAR BB| Open rates'!BA58*0.82+25</f>
        <v>94325</v>
      </c>
      <c r="BB58" s="43">
        <f>'BAR BB| Open rates'!BB58*0.82+25</f>
        <v>94325</v>
      </c>
      <c r="BC58" s="43">
        <f>'BAR BB| Open rates'!BC58*0.82+25</f>
        <v>94325</v>
      </c>
      <c r="BD58" s="43">
        <f>'BAR BB| Open rates'!BD58*0.82+25</f>
        <v>94325</v>
      </c>
      <c r="BE58" s="43">
        <f>'BAR BB| Open rates'!BE58*0.82+25</f>
        <v>77925</v>
      </c>
      <c r="BF58" s="43">
        <f>'BAR BB| Open rates'!BF58*0.82+25</f>
        <v>77925</v>
      </c>
      <c r="BG58" s="43">
        <f>'BAR BB| Open rates'!BG58*0.82+25</f>
        <v>77925</v>
      </c>
      <c r="BH58" s="43">
        <f>'BAR BB| Open rates'!BH58*0.82+25</f>
        <v>77925</v>
      </c>
      <c r="BI58" s="43">
        <f>'BAR BB| Open rates'!BI58*0.82+25</f>
        <v>77925</v>
      </c>
      <c r="BJ58" s="43">
        <f>'BAR BB| Open rates'!BJ58*0.82+25</f>
        <v>77925</v>
      </c>
      <c r="BK58" s="43">
        <f>'BAR BB| Open rates'!BK58*0.82+25</f>
        <v>77925</v>
      </c>
      <c r="BL58" s="43">
        <f>'BAR BB| Open rates'!BL58*0.82+25</f>
        <v>77925</v>
      </c>
    </row>
    <row r="59" spans="1:64" s="36" customFormat="1" ht="12" customHeight="1" x14ac:dyDescent="0.2">
      <c r="A59" s="89"/>
    </row>
    <row r="60" spans="1:64" s="36" customFormat="1" ht="12" customHeight="1" x14ac:dyDescent="0.2">
      <c r="A60" s="330" t="s">
        <v>172</v>
      </c>
    </row>
    <row r="61" spans="1:64" s="36" customFormat="1" ht="12" customHeight="1" x14ac:dyDescent="0.2">
      <c r="A61" s="330"/>
    </row>
    <row r="62" spans="1:64" s="36" customFormat="1" ht="12" customHeight="1" x14ac:dyDescent="0.2"/>
    <row r="63" spans="1:64" s="6" customFormat="1" ht="12.75" customHeight="1" x14ac:dyDescent="0.2">
      <c r="A63" s="171" t="s">
        <v>74</v>
      </c>
    </row>
    <row r="64" spans="1:64"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34" t="s">
        <v>422</v>
      </c>
    </row>
    <row r="73" spans="1:1" x14ac:dyDescent="0.2">
      <c r="A73" s="335"/>
    </row>
    <row r="74" spans="1:1" ht="16.5" customHeight="1" x14ac:dyDescent="0.2">
      <c r="A74" s="335"/>
    </row>
    <row r="75" spans="1:1" ht="193.5" customHeight="1" x14ac:dyDescent="0.2">
      <c r="A75" s="335"/>
    </row>
    <row r="76" spans="1:1" ht="54.75" customHeight="1" thickBot="1" x14ac:dyDescent="0.25">
      <c r="A76" s="336"/>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88</vt:i4>
      </vt:variant>
    </vt:vector>
  </HeadingPairs>
  <TitlesOfParts>
    <vt:vector size="88"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РБ15 BB| FIT18</vt:lpstr>
      <vt:lpstr>РБ15 BB| FIT18+25р</vt:lpstr>
      <vt:lpstr>РБ15 BB| FIT20 Мантера </vt:lpstr>
      <vt:lpstr>РБ15 BB| FIT15</vt:lpstr>
      <vt:lpstr>РБ15 COM. </vt:lpstr>
      <vt:lpstr>НСЛ| FIT18</vt:lpstr>
      <vt:lpstr>НСЛ| FIT18 + 25</vt:lpstr>
      <vt:lpstr>НСЛ| FIT18 + 25 Мант</vt:lpstr>
      <vt:lpstr>НСЛ| FIT20 Мантера</vt:lpstr>
      <vt:lpstr>НСЛ| FIT20 + 35 Мант</vt:lpstr>
      <vt:lpstr>НСЛ | comiss</vt:lpstr>
      <vt:lpstr>НСЛ | FIT15</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vt:lpstr>
      <vt:lpstr>Stay&amp;Get 4=3 | FIT18+25</vt:lpstr>
      <vt:lpstr>Stay&amp;Get 4=3 | FIT18+25 Мант </vt:lpstr>
      <vt:lpstr>Stay&amp;Get 4=3 | FIT20 Мант </vt:lpstr>
      <vt:lpstr>Stay&amp;Get 4=3 |  FIT15 </vt:lpstr>
      <vt:lpstr>Stay&amp;Get 4=3 | COMISS</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горахFIT18</vt:lpstr>
      <vt:lpstr>Каникулы в горахFIT8+25</vt:lpstr>
      <vt:lpstr>Каникулы в горахFIT15</vt:lpstr>
      <vt:lpstr>Каникулы в горахMANT</vt:lpstr>
      <vt:lpstr>Лист1</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COMISS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Дети бесплатно COMISS</vt:lpstr>
      <vt:lpstr>Дети бесплатно FIT18 </vt:lpstr>
      <vt:lpstr>Дети бесплатно FIT18+25</vt:lpstr>
      <vt:lpstr>Дети бесплатно FIT15</vt:lpstr>
      <vt:lpstr>Дети бесплатно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2025-10-30T08:05:36Z</dcterms:modified>
</cp:coreProperties>
</file>